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Бюджет поселения" sheetId="1" r:id="rId1"/>
  </sheets>
  <definedNames>
    <definedName name="_xlnm.Print_Titles" localSheetId="0">'Бюджет поселения'!$6:$7</definedName>
  </definedNames>
  <calcPr fullCalcOnLoad="1"/>
</workbook>
</file>

<file path=xl/sharedStrings.xml><?xml version="1.0" encoding="utf-8"?>
<sst xmlns="http://schemas.openxmlformats.org/spreadsheetml/2006/main" count="502" uniqueCount="262">
  <si>
    <t>в том числе:</t>
  </si>
  <si>
    <t>Плата за негативное воздействие на окружающую среду</t>
  </si>
  <si>
    <t>Единый налог на вмененный доход для отдельных видов деятельности</t>
  </si>
  <si>
    <t>Государственная пошлина</t>
  </si>
  <si>
    <t>Штрафы, санкции, возмещение ущерба</t>
  </si>
  <si>
    <t>Прочие неналоговые доходы</t>
  </si>
  <si>
    <t>Задолженность и перерасчеты по отмененным налогам, сборам и иным обязательным платежам</t>
  </si>
  <si>
    <t>Национальная безопасность и правоохранительная деятельность</t>
  </si>
  <si>
    <t>Национальная экономика</t>
  </si>
  <si>
    <t>Образование</t>
  </si>
  <si>
    <t>Дефицит (-), профицит (+)</t>
  </si>
  <si>
    <t>в т.ч.</t>
  </si>
  <si>
    <t>Наименование показателей</t>
  </si>
  <si>
    <t>Национальная оборона</t>
  </si>
  <si>
    <t xml:space="preserve">Социальная политика </t>
  </si>
  <si>
    <t xml:space="preserve">из них:за счет субвенций из областного фонда компенсаций </t>
  </si>
  <si>
    <t>за счет собственных доходов  бюджетов муниципальных районов включая дотации на выравнивание бюджетной обеспеченности из областного фонда ФФП муниципальных районов, городских округов</t>
  </si>
  <si>
    <t>арендная плата за земли</t>
  </si>
  <si>
    <t>Доходы от оказания платных услуг и компенсации затрат государства</t>
  </si>
  <si>
    <t>Административные платежи и сборы</t>
  </si>
  <si>
    <t>Доходы от использования имущества, находящегося в государственной и муниципальной собственности, в том числе:</t>
  </si>
  <si>
    <t>прочая задолженность по остальным отмененным налогам и сборам</t>
  </si>
  <si>
    <t>прочие доходы от сдачи в аренду имущества, находящегося в государственной и муниципальной собственности</t>
  </si>
  <si>
    <t>плата за найм жилых помещений</t>
  </si>
  <si>
    <t>ИТОГО</t>
  </si>
  <si>
    <t>2.Расходы за счет собственных доходов местного бюджета по вопросам местного значения</t>
  </si>
  <si>
    <t>в т.ч.по подразделам</t>
  </si>
  <si>
    <t>Жилищно-коммунальное хозяйство</t>
  </si>
  <si>
    <t>Охрана окружающей среды</t>
  </si>
  <si>
    <t>ДОХОДЫ - всего</t>
  </si>
  <si>
    <t>0104"Функционирование местных администраций</t>
  </si>
  <si>
    <t>0106"Обеспечение деятельности финансовых органов"</t>
  </si>
  <si>
    <t>0310 "Обеспечение противопожарной безопасности"</t>
  </si>
  <si>
    <t>0408 "Транспорт"</t>
  </si>
  <si>
    <t>0410 "Прикладные научные исследования в области национальной экономики""</t>
  </si>
  <si>
    <t>0411 "Другие вопросы в области национальной экономики"</t>
  </si>
  <si>
    <t>0501"Жилищное хозяйство"</t>
  </si>
  <si>
    <t>0502 "Коммунальное хозяйство"</t>
  </si>
  <si>
    <t>0701"Дошкольное образование"</t>
  </si>
  <si>
    <t>0702"Общее образование"</t>
  </si>
  <si>
    <t>0707"Молодёжная политика и оздоровление детей"</t>
  </si>
  <si>
    <t>0709"Другие вопросы в области образования"</t>
  </si>
  <si>
    <t>1003"Социальное обеспечение населения"</t>
  </si>
  <si>
    <t>1006"Другие вопросы в области социальной политики"</t>
  </si>
  <si>
    <t>РАСХОДЫ -  всего</t>
  </si>
  <si>
    <t xml:space="preserve"> - заработная плата с начислениями</t>
  </si>
  <si>
    <t xml:space="preserve"> - коммунальные услуги</t>
  </si>
  <si>
    <t xml:space="preserve"> - прочие текущие расходы</t>
  </si>
  <si>
    <t xml:space="preserve"> - опубликование нормативных документов в районной газете</t>
  </si>
  <si>
    <t xml:space="preserve"> - приобретение основных средств</t>
  </si>
  <si>
    <t xml:space="preserve"> - капитальный ремонт</t>
  </si>
  <si>
    <t xml:space="preserve"> - капитальные вложения</t>
  </si>
  <si>
    <t xml:space="preserve"> - содержание и строительство автомобильных дорог общего пользования</t>
  </si>
  <si>
    <t xml:space="preserve"> 1. Общеобразовательные школы</t>
  </si>
  <si>
    <t xml:space="preserve"> 2. Внешкольные учреждения (ДТЮ, ДЮСШ, ДШИ)</t>
  </si>
  <si>
    <t xml:space="preserve">    за счет доходов районного бюджета</t>
  </si>
  <si>
    <t xml:space="preserve">субвенции местным бюджетам на осуществление полномочий по первичному воинскому учету на территориях, где отсутствуют военные комиссариаты </t>
  </si>
  <si>
    <t>0502 "Коммунальное хозяйство", в т.ч.</t>
  </si>
  <si>
    <t>из них:за счет субсидий и субвенций из областного бюджета</t>
  </si>
  <si>
    <t xml:space="preserve">  - субвенция на осуществление государственных полномочий по первичному воинскому учету на территориях, где отсутствуют военные комиссариаты </t>
  </si>
  <si>
    <t xml:space="preserve">  - субвенция на компенсацию расходов по организации электроснабжения от дизельных электростанций</t>
  </si>
  <si>
    <t xml:space="preserve">  - субвенция на исполнение полномочий района по содержанию дорог общего пользования, мостов и иных транспортных инженерных сооружений вне границ населенных пунктов</t>
  </si>
  <si>
    <t xml:space="preserve">  - субвенции на содержание, реконструкцию, ремонт и строительство автомобильных  дорог общего пользования, мостов и иных транспортных инженерных сооружений в границах населенных пунктов и благоустройство территорий поселений</t>
  </si>
  <si>
    <t>структура доходов и расходов, %</t>
  </si>
  <si>
    <t>0104"Функционирование местных администраций" (Администрация района)</t>
  </si>
  <si>
    <t>Налог на добычу общераспространенных полезных ископаемых</t>
  </si>
  <si>
    <t>налог на прибыль организаций, зачислявшийся до 1 января 2005 года в местные бюджеты мобилизуемый на территории муниципальных районов</t>
  </si>
  <si>
    <t>земельный налог (по обязательствам, возникшим до 1 января 2006 года)</t>
  </si>
  <si>
    <t xml:space="preserve">       проценты, получаемые от предоставления бюджетных кредитов внутри страны</t>
  </si>
  <si>
    <t>доходы от перечисления части прибыли государственных и муниципальных унитарных предприятий</t>
  </si>
  <si>
    <t>Общегосударственные вопросы -всего (1+2+3)</t>
  </si>
  <si>
    <t>0105 "Судебная система"</t>
  </si>
  <si>
    <t>0405 "Сельскоехозяйство и рыболовство"</t>
  </si>
  <si>
    <t>1.За счет  субвенций из областного фонда компенсаций</t>
  </si>
  <si>
    <t>в т.ч. По подразделам</t>
  </si>
  <si>
    <t>2.2. за счет собственных доходов местного бюджета по вопросам местного значения</t>
  </si>
  <si>
    <t xml:space="preserve">2.3. за счет межбюдженых трансфертов из бюджетов поселений </t>
  </si>
  <si>
    <t>0103 "Функционирование представительных органов муниципальных образований</t>
  </si>
  <si>
    <t>0104 "Функционирование местных администраций</t>
  </si>
  <si>
    <t>0112"Резервные фонды"</t>
  </si>
  <si>
    <t>0114"Другие общегосударственные вопросы"</t>
  </si>
  <si>
    <t>0111 "Обслуживание государственного и муниципального долга"</t>
  </si>
  <si>
    <t>0114 "Другие общегосударственные вопросы" (КУМИЗ)</t>
  </si>
  <si>
    <t>0203 "Мобилизационная  вневойсковая подготовка"</t>
  </si>
  <si>
    <t>0310 "Обеспечение пожарной безопасности"</t>
  </si>
  <si>
    <t>0412 "Другие вопросы в области национальной экономики"</t>
  </si>
  <si>
    <t>2.2.  за счет собственных доходов местного бюджета по вопросам местного значения</t>
  </si>
  <si>
    <t>1004 "Охрана семьи, материнства и детства"</t>
  </si>
  <si>
    <t>тыс. руб.</t>
  </si>
  <si>
    <t xml:space="preserve"> - текущие ремонты</t>
  </si>
  <si>
    <t xml:space="preserve">  - фонд стимулирования поселений</t>
  </si>
  <si>
    <t xml:space="preserve">  - фонд стимулирования ОМСУ поселений, финансирование наказов избирателей</t>
  </si>
  <si>
    <t>Транспортный налог</t>
  </si>
  <si>
    <t>Бюджет 2008г для индексации на 2009год</t>
  </si>
  <si>
    <t xml:space="preserve">     в т.ч. по доп.нормативу</t>
  </si>
  <si>
    <t>0105"Судебная система"</t>
  </si>
  <si>
    <t>0409 "Дорожное хозяйство"</t>
  </si>
  <si>
    <t>0605 "Другие вопросы в области охраны окружающей среды"</t>
  </si>
  <si>
    <t>Расх. 08г., не включаемые в бюдж. 09г.(-), доп.расх. для вкл. в бюдж. 09г.(+)</t>
  </si>
  <si>
    <t xml:space="preserve">    - в т.ч. Субсидия на индексацию оплаты труда</t>
  </si>
  <si>
    <t xml:space="preserve">      - из них на индексацию з/пл. (софинансирование)</t>
  </si>
  <si>
    <t xml:space="preserve">  2.3.Расходы за счет субвенций из районного бюджета</t>
  </si>
  <si>
    <t>0503 "Благоустройство", в т.ч.</t>
  </si>
  <si>
    <t xml:space="preserve"> 2.3.Расходы за счет субвенций из районного бюджета</t>
  </si>
  <si>
    <t xml:space="preserve">      - из них на ремонт объектов соц.сферы (софинансирование)</t>
  </si>
  <si>
    <t xml:space="preserve">дотации из районного фонда финансовой поддержки поселений </t>
  </si>
  <si>
    <t xml:space="preserve">    2.4. за счет субвенций из районного бюджета</t>
  </si>
  <si>
    <t>2.3. за счет МБТ из бюджетов поселений</t>
  </si>
  <si>
    <t xml:space="preserve"> Межбюджетные трансферты -всего</t>
  </si>
  <si>
    <t xml:space="preserve">  - субсидия на обеспечение мероприятий по капитальному ремонту домов за счет средств, поступивших от государственной корпарации Фонда содействия реформирования ЖКХ</t>
  </si>
  <si>
    <t xml:space="preserve">  - субвенция на осуществление полномочий по обеспечению жилыми помещениями детей-сирот и детей, оставшихся без попечения родителей, а также лиц из числа, не имеющих закрепленного жилого помещения</t>
  </si>
  <si>
    <t xml:space="preserve">  - межбюджетные трансферты на проведение мероприятий по аварийно-восстановительным работам котлов котельной ДКВР 10/13 п.Белый Яр</t>
  </si>
  <si>
    <t xml:space="preserve">  - межбюджетные трансферты на создание условий для управления многоквартирными домами</t>
  </si>
  <si>
    <t>Доходы без учета финансовой помощи из районного бюджета - всего</t>
  </si>
  <si>
    <t>Межбюджетные трансферты  на компенсацию расходов по организации электроснабжения от дизельных электростанций</t>
  </si>
  <si>
    <t>в т.ч. (расшифровать)</t>
  </si>
  <si>
    <t>2.1. в том числе за счет межбюджетных трансфертов из районного бюджета (за искл. Субвенций из областного фонда компенсаций)</t>
  </si>
  <si>
    <t>0503 "Благоустройство"</t>
  </si>
  <si>
    <t>Межбюджетные трансферты всего</t>
  </si>
  <si>
    <t>в т.ч. По видам передаваемых полномочий</t>
  </si>
  <si>
    <t>Глава поселения</t>
  </si>
  <si>
    <t>Финансист</t>
  </si>
  <si>
    <t xml:space="preserve">    - в т.ч. Расшифровать по видам межбюджетных трансфертов</t>
  </si>
  <si>
    <t>приложение 2</t>
  </si>
  <si>
    <t>Бюджет 2010год</t>
  </si>
  <si>
    <t>Темп роста  2010к 2009году</t>
  </si>
  <si>
    <t>Бюджет 2011год</t>
  </si>
  <si>
    <t>Темп роста  2011к 2010году</t>
  </si>
  <si>
    <t>(наименование муниципального образования)</t>
  </si>
  <si>
    <t>Земельный налог</t>
  </si>
  <si>
    <t>приложение 1</t>
  </si>
  <si>
    <t>Иные межбюджетные трансферты</t>
  </si>
  <si>
    <t>2.2. Расходы за счет собственных доходов местного бюджета по вопросам местного значения</t>
  </si>
  <si>
    <t>Физическая культура и спорт</t>
  </si>
  <si>
    <t>1101 "Физическая культура"</t>
  </si>
  <si>
    <t xml:space="preserve"> Налог на доходы физических лиц</t>
  </si>
  <si>
    <t>Безвозмездные поступления, всего</t>
  </si>
  <si>
    <t>Единый сельскохозяйственный налог</t>
  </si>
  <si>
    <t>0113 "Другие общегосударственные вопросы"</t>
  </si>
  <si>
    <t>0111 "Резервные фонды"</t>
  </si>
  <si>
    <t>в т.ч. За счет МБТ из областного бюджета</t>
  </si>
  <si>
    <t>0100</t>
  </si>
  <si>
    <t>0200</t>
  </si>
  <si>
    <t>0300</t>
  </si>
  <si>
    <t>0400</t>
  </si>
  <si>
    <t>0500</t>
  </si>
  <si>
    <t>0700</t>
  </si>
  <si>
    <t>1000</t>
  </si>
  <si>
    <t>1400</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</si>
  <si>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 зха счет средств областного бюджета</t>
  </si>
  <si>
    <t>Налог на имущество физических лиц</t>
  </si>
  <si>
    <t>Доходы от продажи материальных и нематериальных активов, в том числе</t>
  </si>
  <si>
    <t>доходы от продажи земли</t>
  </si>
  <si>
    <t>доходы от продажи имущества</t>
  </si>
  <si>
    <t xml:space="preserve">Субвенции </t>
  </si>
  <si>
    <t xml:space="preserve"> МБТ в рамках ДЦП "Ветеран" муниципального образования "Верхнекетский район" на 2015-2017 годы" (Оказание помощи в ремонте и (или) переустройстве жилых помещений отдельных категорий граждан)</t>
  </si>
  <si>
    <t>МБТ в рамках МП "Капитальный ремонт жилищного фонда в муниципальном образовании "Верхнекетский район" в 2015-2017 годы"</t>
  </si>
  <si>
    <t>……..</t>
  </si>
  <si>
    <t>Межбюджетные трансферты в рамках МП "Развитие комфортной социальной среды Верхнекетского района на 2016-2021 годы" (Оказание адресной помощи малообеспеченным семьям, имеющим пять и более детей в возрасте до 18 лет)</t>
  </si>
  <si>
    <t>Иные межбюджетные трансферты в рамках МП "Ветеран" муниципального образования "Верхнекетский район" на 2015 - 2017 годы"</t>
  </si>
  <si>
    <t>Межбюджетные трансферты из резервных фондов Администрации Томской области</t>
  </si>
  <si>
    <t xml:space="preserve"> 1) взносы в региональный фонд капитального ремонта многоквартирных домов (по муниципальному жилью)</t>
  </si>
  <si>
    <t xml:space="preserve"> 2) приобретение жилого помещения для муниципального специализированного жилого фонда</t>
  </si>
  <si>
    <t xml:space="preserve"> 3) капитальный ремонт муниципального жилья</t>
  </si>
  <si>
    <t xml:space="preserve"> 4) прочие меропиятия в области жилищного хозяйства</t>
  </si>
  <si>
    <t xml:space="preserve"> 1) субсидирование работы общественной бани </t>
  </si>
  <si>
    <t xml:space="preserve"> 2) капитальный ремонт объектов коммунального хозяйства</t>
  </si>
  <si>
    <t>Раздел, подраздел</t>
  </si>
  <si>
    <t xml:space="preserve"> 1) уличное освещение (КОСГУ 223)</t>
  </si>
  <si>
    <t xml:space="preserve"> 2) расходы на обслуживание уличного освещения (КОСГУ 225, 226, 340)</t>
  </si>
  <si>
    <t>Акцизы на автомобильный и прямогонный бензин, дизельное топливо, моторные масла для дизельных и (или) карбюраторных (инжекторных) двигателей, производимые натерритории РФ</t>
  </si>
  <si>
    <t>1102 Массовый спорт</t>
  </si>
  <si>
    <t xml:space="preserve"> - ремонт комплексной спортивной площадки в р.п. Белый Яр по ул. Свердлова, 14</t>
  </si>
  <si>
    <t xml:space="preserve"> 4) содержание мест захоронения бытовых отходов</t>
  </si>
  <si>
    <t xml:space="preserve"> 3) субсидирование теплоснабжающих организаций, использующих в качестве топлива уголь, за счет средств бюджета поселения</t>
  </si>
  <si>
    <t>Анализ ожидаемого исполнения бюджета поселения за 2017 год и прогноз бюджета поселения на 2018 год по муниципальному образованию</t>
  </si>
  <si>
    <t>Бюджет 2017 год по состоянию на 01.10.2017</t>
  </si>
  <si>
    <t>Исполнено на 01.10. 2017 года</t>
  </si>
  <si>
    <t>Ожидаемое исполнение бюджета поселения за 2017 год</t>
  </si>
  <si>
    <t>Прогноз бюджета на 2018 год</t>
  </si>
  <si>
    <t>Темп роста 2018 года к ожидаемому исполнению 2017 года, %</t>
  </si>
  <si>
    <t>Муниципальная программа «Формирование современной городской среды на территории муниципального образования " Верхнекетский район" на 2017 год»</t>
  </si>
  <si>
    <t>Муниципальная программа  "Модернизация коммунальной инфраструктуры Верхнекетского района на период до 2017 года с перспективой до 2020 года"</t>
  </si>
  <si>
    <t>Муниципальная программа "Повышение безопасности дорожного движения на территории Верхнекетского района в 2014-2018 годах"</t>
  </si>
  <si>
    <t>Муниципальная программа "Поддержка сельскохозяйственных товаропроизводителей и создание условий для развития сферы заготовки и преработки дикорастущего сырья  Верхнекетского района на 2016 - 2021 годы"</t>
  </si>
  <si>
    <t>Муниципальная программа "Устойчивое развитие сельских территорий Верхнекетского района на 2014-2017 годы и на период до 2020 года"</t>
  </si>
  <si>
    <t>2.1. в том числе за счет межбюджетных трансфертов из районного бюджета (за искл. субвенций)</t>
  </si>
  <si>
    <t>Нецелевая финансовая помощь</t>
  </si>
  <si>
    <t>Дотации на выравнивание бюджетной обеспеченности поселений из РФФПП</t>
  </si>
  <si>
    <t>МБТ на поддержку мер по обеспечению сбалансированности бюджетов поселений</t>
  </si>
  <si>
    <t>Субвенция на предоставление жилых помещений детям- сиротам и детям, оставшимся без попечения родителей, лицам из их числа по договорам найма специализированных помещений</t>
  </si>
  <si>
    <t>Межбюджетные трансферты из резервного фонда непредвиденных расходов Администрации Верхнекетского района</t>
  </si>
  <si>
    <t>Межбюджетные трансферты из резервного фонда Адм.Верх.р-на по предупреждению и ликвидации ЧС</t>
  </si>
  <si>
    <t>Межбюджетные трансферты на создание условий для управления многоквартирными домами</t>
  </si>
  <si>
    <t>Межбюджетные трансферты на обеспечение мероприятий по переселению граждан из аварийного жилищного фонда за счет средств Фонда реформирования ЖКХ</t>
  </si>
  <si>
    <t>Межбюджетные трансферты на обеспечение мероприятий по переселению граждан из аварийного жилищного фонда за счет средств областного бюджета</t>
  </si>
  <si>
    <t>Межбюджетные трансферты на реализацию муниципальной программы "Профилактика правонарушений и наркомании в Верхнекетском районе в 2014 -2018 годах" (организация временной занятости несовершеннолетних)</t>
  </si>
  <si>
    <t>Межбюджетные трансферты на  дорожную деятельность в отношении автомобильных дорог местного значения в границах населенных пунктов по расходам дорожного фонда МО "Верхнекетский район"</t>
  </si>
  <si>
    <t>Межбюджетные трансферты на  дорожную деятельность в отношении автомобильных дорог местного значения вне границ населенных пунктов по расходам дорожного фонда МО "Верхнекетский район"</t>
  </si>
  <si>
    <t>Межбюджетные трансферты на реализацию мероприятий муниципальной программы "Развитие транспортной системы Верхнекетского района на 2016-2021 годы" (ремонт автомобильных дорог общего пользования местного значения населенных пунктов за счет средств дорожного фонда муниципального образования "Верхнекетский район"</t>
  </si>
  <si>
    <t>Межбюджетные трансферты на реализацию мероприятий по подготовке объектов коммунального хозяйства к работе в отопительный период 2016 года</t>
  </si>
  <si>
    <t>Межбюджетные трансферты на реализацию муниципальной программы  "Модернизация коммунальной инфраструктуры Верхнекетского района на период до 2017 года с перспективой до 2020 года" (Софинансирование проведения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</si>
  <si>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Межбюджетные трансферты на реализацию мероприятий муниципальной программы "Повышение энергетической эффективности на территории Верхнекетского района Томской области до 2020 года" (Установка индивидуальных приборов учёта холодной воды в муниципальном жилье)</t>
  </si>
  <si>
    <t>Межбюджетные трансферты на реализацию мероприятий муниципальной программы "Развитие молодежной политики,физической культуры и спорта в Верхнекетском районе  на 2016 - 2021 годы" (мероприятия в области молодежной политики)</t>
  </si>
  <si>
    <t>1.За счет  субвенций</t>
  </si>
  <si>
    <t>2.1. в том числе за счет межбюджетных трансфертов из районного бюджета (за искл. Субвенций)</t>
  </si>
  <si>
    <t xml:space="preserve"> - субсидирование пассажирских перевозок</t>
  </si>
  <si>
    <t xml:space="preserve"> - расходы на дорожное хозяйство за счет средств Дорожных фондов поселений</t>
  </si>
  <si>
    <t xml:space="preserve"> 3) содержание мест захоронения (кладбище)</t>
  </si>
  <si>
    <t xml:space="preserve"> 5) ликвидация несанкционированной свалки</t>
  </si>
  <si>
    <t xml:space="preserve"> 6) содержание свалки в п. Нибега</t>
  </si>
  <si>
    <t xml:space="preserve"> 8) дрова, эл/эн гаража для грейдозера в п. Центральный</t>
  </si>
  <si>
    <t>1) налог на имущество</t>
  </si>
  <si>
    <t>3) управление муниципальной собственностью</t>
  </si>
  <si>
    <t>4) уплата членских взносов в Совет МО</t>
  </si>
  <si>
    <t>5) паспортизация зданий, сооружений, электросетей, коммунальной инфраструктуры</t>
  </si>
  <si>
    <r>
      <t>6) другие</t>
    </r>
    <r>
      <rPr>
        <sz val="10"/>
        <color indexed="10"/>
        <rFont val="Times New Roman Cyr"/>
        <family val="0"/>
      </rPr>
      <t xml:space="preserve"> (расшифровать):</t>
    </r>
  </si>
  <si>
    <t>2) эл/эн оборудования для сотовой связи</t>
  </si>
  <si>
    <t xml:space="preserve"> 9) прочие расходы в рамках благоустройства</t>
  </si>
  <si>
    <t xml:space="preserve"> 7) эксплуатационные расходы в рамках благоустройства в р.п. Белый Яр</t>
  </si>
  <si>
    <t>0705 "Профессиональная подготовка, переподготовка и повышение квалификации"</t>
  </si>
  <si>
    <t xml:space="preserve"> - мероприятия в области молодежной политики</t>
  </si>
  <si>
    <t xml:space="preserve"> - занятость подростков</t>
  </si>
  <si>
    <t xml:space="preserve"> - мероприятия в области спорта и физической культуры</t>
  </si>
  <si>
    <t>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молодежью в поселениях</t>
  </si>
  <si>
    <t>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 по организации библиотечного обслуживания населения, комплектованию и обеспечению сохранности библиотечных фондов библиотек поселения</t>
  </si>
  <si>
    <t>Межбюджетные трансферты бюджетам муниципальных районов из бюджетов поселений на осуществление части полномочий по осуществлению контроля в сфере закупок для муниципальных нужд</t>
  </si>
  <si>
    <t>Межбюджетные трансферты бюджетам муниципальных районов из бюджетов поселений на осуществление части полномочий по организации в границах поселения электро-, тепло- и водоснабжения населения</t>
  </si>
  <si>
    <t>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t>
  </si>
  <si>
    <t>Межбюджетные трансферты бюджетам муниципальных районов из бюджетов поселений на осуществление части полномочий по выдаче разрешений на строительство (за исключением случаев, предусмотренных Градостроительным кодексом Российской Федерации, иными федеральными законами), по подготовке документов для выдачи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осуществлению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</si>
  <si>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t>
  </si>
  <si>
    <t>Межбюджетные трансферты бюджетам муниципальных районов из бюджетов поселений на осуществление части полномочий по проведению текущей антикоррупционной и правовой экспертизы муниципальных нормативных правовых актов и их проектов</t>
  </si>
  <si>
    <t>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 установленными Федеральным законом от 05.04.2013 №44-ФЗ «О контрактной системе в сфере закупок товаров, работ, услуг для обеспечения государственных и муниципальных нужд», путём проведения электронного и открытого аукционов, запросов котировок, запросов предложений, 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 по размещению в реестре контрактов информации и документов о заключённых заказчиком муниципальных контрактах</t>
  </si>
  <si>
    <t>Межбюджетные трансферты бюджетам муниципальных районов из бюджетов поселений на осуществление части полномочий по опубликованию муниципальных нормативных правовых актов поселения и их проектов; по размещению официальной информации поселения в информационном вестнике Верхнекетского района "Территория"</t>
  </si>
  <si>
    <t>Межбюджетные трансферты бюджетам муниципальных районов из бюджетов поселений на осуществление части полномочий по составлению локально-сметных расчётов на объекты строительства, реконструкции, капитального ремонта объектов жилищно-гражданского, коммунального и прочих объектов на территории поселения</t>
  </si>
  <si>
    <t>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 установленными Федеральным законом от 05.04.2013 №44-ФЗ «О контрактной системе в сфере закупок товаров, работ, услуг для обеспечения государственных и муниципальных нужд», путём проведения электронного и открытого аукционов, запросов котировок, запросов предложений, 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t>
  </si>
  <si>
    <t xml:space="preserve"> - налог на имущество</t>
  </si>
  <si>
    <t>контроль субвенций</t>
  </si>
  <si>
    <t>контроль иных МБТ</t>
  </si>
  <si>
    <t>0102 "Функционирование высшего должностного лица субъекта Российской Федерации и муниципального образования</t>
  </si>
  <si>
    <t>Сайгинское сельское поселение</t>
  </si>
  <si>
    <t>Прочие межбюджетные трансферты из резервного фонда финансирования чрезвычайных ситуаций Администрации Верхнекетского района</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</si>
  <si>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(мероприятия в отношении автомобильных дорог местного значения в границах населенных пунктов по расходам дорожного фонда муниципального образования "Верхнекетский район")</t>
  </si>
  <si>
    <t>прочие межбюджетные трансферты на реализацию МП "Модернизация коммунальной инфраструктуры Верхнекетского района на период до 2017 года с перспективой до 2020 года" (Приобретение сетевого насоса для котельной п. Сайга)</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</si>
  <si>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(Ремонт участка водопровода по ул. Громовой в п. Сайга)</t>
  </si>
  <si>
    <t>Муниципальная программа "Модернизация коммунальной инфраструктуры Верхнекетского района на период до 2017 года с перспективой до 2020 года" (Подготовка объектов коммунального хозяйства к работе в отопительный период)</t>
  </si>
  <si>
    <t>прочие межбюджетные трансферты на реализацию мероприятий ГП "Развитие коммунальной и коммуникационной инфраструктуры в Томской области" по обеспечению населения Томской области чистой питьевой водой</t>
  </si>
  <si>
    <t xml:space="preserve"> 5)  оплата труда работника, обслуживающего водонапорную башню ст. Санджик</t>
  </si>
  <si>
    <t xml:space="preserve"> 6)  эл/эн по оборудованию для чистой питьевой воды</t>
  </si>
  <si>
    <t xml:space="preserve"> 7) прочие мероприятия в области коммунального хозяйства</t>
  </si>
  <si>
    <t>4)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</si>
  <si>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Муниципальная программа "Профилактика правонарушений и наркомании в Верхнекетском районе в 2014 - 2018 годах" (Трудоустройство несовершеннолетних детей, находящихся в социально опасном положении, трудной жизненной ситуации)</t>
  </si>
  <si>
    <t>Муниципальная программа "Ветеран" муниципального образования "Верхнекетский район" на 2015 - 2017 годы" (Оказание помощи в ремонте и (или) переустройстве жилых помещений отдельных категорий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</si>
  <si>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</si>
  <si>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договора подряда</t>
  </si>
  <si>
    <t>основные средства</t>
  </si>
  <si>
    <t>материалы</t>
  </si>
  <si>
    <t>ГСМ</t>
  </si>
  <si>
    <t>транспортный налог</t>
  </si>
  <si>
    <t>изготовление адресных табличек</t>
  </si>
  <si>
    <t>Иные межбюджетные трансферты на реализацию мероприятий муниципальной программы  "Устойчивое развитие сельских территорий Верхнекетского района до 2020 года" (Корректировка документов территориального  планирования и градостроительного зонирования)</t>
  </si>
  <si>
    <t>средства на оплату электроэнергии по оборудованию по чистой питьевой воде</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</si>
</sst>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0"/>
    <numFmt numFmtId="174" formatCode="0.00000"/>
    <numFmt numFmtId="175" formatCode="0.0000"/>
    <numFmt numFmtId="176" formatCode="0.000"/>
    <numFmt numFmtId="177" formatCode="0.0"/>
    <numFmt numFmtId="178" formatCode="0.0%"/>
    <numFmt numFmtId="179" formatCode="#,##0_ ;[Red]\-#,##0\ "/>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dd/mm/yyyy\ hh:mm"/>
    <numFmt numFmtId="185" formatCode="?"/>
  </numFmts>
  <fonts count="107">
    <font>
      <sz val="10"/>
      <name val="Arial Cyr"/>
      <family val="0"/>
    </font>
    <font>
      <sz val="11"/>
      <name val="Times New Roman CYR"/>
      <family val="1"/>
    </font>
    <font>
      <sz val="10"/>
      <name val="Times New Roman CYR"/>
      <family val="1"/>
    </font>
    <font>
      <b/>
      <sz val="10"/>
      <name val="Times New Roman CYR"/>
      <family val="1"/>
    </font>
    <font>
      <b/>
      <sz val="10"/>
      <name val="Arial Cyr"/>
      <family val="2"/>
    </font>
    <font>
      <u val="single"/>
      <sz val="10"/>
      <color indexed="12"/>
      <name val="Arial Cyr"/>
      <family val="0"/>
    </font>
    <font>
      <u val="single"/>
      <sz val="10"/>
      <color indexed="36"/>
      <name val="Arial Cyr"/>
      <family val="0"/>
    </font>
    <font>
      <sz val="13"/>
      <name val="Arial Cyr"/>
      <family val="0"/>
    </font>
    <font>
      <sz val="11"/>
      <name val="Times New Roman Cyr"/>
      <family val="0"/>
    </font>
    <font>
      <sz val="11"/>
      <name val="Times New Roman CE"/>
      <family val="0"/>
    </font>
    <font>
      <b/>
      <sz val="14"/>
      <name val="Times New Roman Cyr"/>
      <family val="0"/>
    </font>
    <font>
      <sz val="12"/>
      <name val="Times New Roman CYR"/>
      <family val="0"/>
    </font>
    <font>
      <b/>
      <sz val="14"/>
      <name val="Arial Cyr"/>
      <family val="0"/>
    </font>
    <font>
      <i/>
      <sz val="11"/>
      <name val="Times New Roman CYR"/>
      <family val="0"/>
    </font>
    <font>
      <b/>
      <sz val="10"/>
      <name val="Times New Roman CE"/>
      <family val="1"/>
    </font>
    <font>
      <sz val="10"/>
      <name val="Times New Roman CE"/>
      <family val="0"/>
    </font>
    <font>
      <b/>
      <sz val="10"/>
      <color indexed="8"/>
      <name val="Times New Roman CE"/>
      <family val="0"/>
    </font>
    <font>
      <i/>
      <sz val="10"/>
      <name val="Times New Roman CYR"/>
      <family val="0"/>
    </font>
    <font>
      <b/>
      <sz val="12"/>
      <name val="Times New Roman CYR"/>
      <family val="1"/>
    </font>
    <font>
      <b/>
      <sz val="12"/>
      <name val="Arial Cyr"/>
      <family val="0"/>
    </font>
    <font>
      <b/>
      <i/>
      <sz val="10"/>
      <name val="Times New Roman CYR"/>
      <family val="0"/>
    </font>
    <font>
      <i/>
      <sz val="10"/>
      <name val="Arial Cyr"/>
      <family val="0"/>
    </font>
    <font>
      <sz val="7"/>
      <name val="Times New Roman CYR"/>
      <family val="1"/>
    </font>
    <font>
      <sz val="7"/>
      <name val="Arial Cyr"/>
      <family val="0"/>
    </font>
    <font>
      <b/>
      <sz val="7"/>
      <name val="Times New Roman CYR"/>
      <family val="1"/>
    </font>
    <font>
      <b/>
      <sz val="9"/>
      <name val="Times New Roman Cyr"/>
      <family val="0"/>
    </font>
    <font>
      <sz val="9"/>
      <name val="Arial Cyr"/>
      <family val="0"/>
    </font>
    <font>
      <b/>
      <sz val="9"/>
      <name val="Times New Roman CE"/>
      <family val="0"/>
    </font>
    <font>
      <sz val="7"/>
      <name val="Times New Roman Cyr"/>
      <family val="0"/>
    </font>
    <font>
      <b/>
      <i/>
      <sz val="10"/>
      <name val="Times New Roman CE"/>
      <family val="0"/>
    </font>
    <font>
      <b/>
      <sz val="11"/>
      <name val="Times New Roman CYR"/>
      <family val="1"/>
    </font>
    <font>
      <b/>
      <sz val="11"/>
      <name val="Arial Cyr"/>
      <family val="0"/>
    </font>
    <font>
      <sz val="11"/>
      <name val="Arial Cyr"/>
      <family val="0"/>
    </font>
    <font>
      <b/>
      <sz val="12"/>
      <name val="Times New Roman CE"/>
      <family val="1"/>
    </font>
    <font>
      <b/>
      <sz val="11"/>
      <color indexed="8"/>
      <name val="Times New Roman CE"/>
      <family val="1"/>
    </font>
    <font>
      <b/>
      <sz val="12"/>
      <color indexed="8"/>
      <name val="Times New Roman CE"/>
      <family val="1"/>
    </font>
    <font>
      <b/>
      <sz val="11"/>
      <name val="Times New Roman CE"/>
      <family val="0"/>
    </font>
    <font>
      <b/>
      <i/>
      <sz val="12"/>
      <name val="Times New Roman CYR"/>
      <family val="0"/>
    </font>
    <font>
      <sz val="9"/>
      <name val="Times New Roman CYR"/>
      <family val="0"/>
    </font>
    <font>
      <b/>
      <i/>
      <sz val="11"/>
      <name val="Times New Roman Cyr"/>
      <family val="1"/>
    </font>
    <font>
      <b/>
      <i/>
      <sz val="11"/>
      <name val="Times New Roman CYR"/>
      <family val="0"/>
    </font>
    <font>
      <sz val="11"/>
      <color indexed="8"/>
      <name val="Times New Roman CE"/>
      <family val="1"/>
    </font>
    <font>
      <b/>
      <i/>
      <sz val="11"/>
      <name val="Times New Roman CE"/>
      <family val="0"/>
    </font>
    <font>
      <sz val="8"/>
      <name val="Times New Roman CYR"/>
      <family val="1"/>
    </font>
    <font>
      <i/>
      <sz val="8"/>
      <name val="Times New Roman CYR"/>
      <family val="0"/>
    </font>
    <font>
      <b/>
      <i/>
      <sz val="11"/>
      <color indexed="8"/>
      <name val="Times New Roman CE"/>
      <family val="0"/>
    </font>
    <font>
      <i/>
      <sz val="11"/>
      <color indexed="8"/>
      <name val="Times New Roman CE"/>
      <family val="1"/>
    </font>
    <font>
      <i/>
      <sz val="9"/>
      <name val="Times New Roman CYR"/>
      <family val="0"/>
    </font>
    <font>
      <i/>
      <sz val="11"/>
      <name val="Times New Roman CE"/>
      <family val="0"/>
    </font>
    <font>
      <sz val="9"/>
      <name val="Times New Roman Cyr"/>
      <family val="1"/>
    </font>
    <font>
      <b/>
      <sz val="10"/>
      <name val="Times New Roman"/>
      <family val="1"/>
    </font>
    <font>
      <sz val="10"/>
      <color indexed="10"/>
      <name val="Times New Roman Cyr"/>
      <family val="0"/>
    </font>
    <font>
      <i/>
      <sz val="10"/>
      <name val="Times New Roman CE"/>
      <family val="0"/>
    </font>
    <font>
      <b/>
      <i/>
      <sz val="10"/>
      <name val="Arial Cyr"/>
      <family val="0"/>
    </font>
    <font>
      <b/>
      <i/>
      <sz val="12"/>
      <color indexed="8"/>
      <name val="Times New Roman CE"/>
      <family val="0"/>
    </font>
    <font>
      <b/>
      <i/>
      <sz val="9"/>
      <name val="Times New Roman CYR"/>
      <family val="0"/>
    </font>
    <font>
      <sz val="10"/>
      <name val="Arial"/>
      <family val="2"/>
    </font>
    <font>
      <sz val="8"/>
      <name val="Arial"/>
      <family val="2"/>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10"/>
      <name val="Times New Roman CYR"/>
      <family val="0"/>
    </font>
    <font>
      <sz val="11"/>
      <color indexed="10"/>
      <name val="Times New Roman Cyr"/>
      <family val="0"/>
    </font>
    <font>
      <i/>
      <sz val="11"/>
      <color indexed="10"/>
      <name val="Times New Roman CYR"/>
      <family val="0"/>
    </font>
    <font>
      <sz val="12"/>
      <color indexed="10"/>
      <name val="Times New Roman CYR"/>
      <family val="0"/>
    </font>
    <font>
      <sz val="12"/>
      <color indexed="10"/>
      <name val="Arial Cyr"/>
      <family val="0"/>
    </font>
    <font>
      <sz val="10"/>
      <color indexed="8"/>
      <name val="Times New Roman"/>
      <family val="1"/>
    </font>
    <font>
      <b/>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rgb="FFFF0000"/>
      <name val="Times New Roman CYR"/>
      <family val="0"/>
    </font>
    <font>
      <sz val="11"/>
      <color rgb="FFFF0000"/>
      <name val="Times New Roman Cyr"/>
      <family val="0"/>
    </font>
    <font>
      <i/>
      <sz val="11"/>
      <color rgb="FFFF0000"/>
      <name val="Times New Roman CYR"/>
      <family val="0"/>
    </font>
    <font>
      <sz val="12"/>
      <color rgb="FFFF0000"/>
      <name val="Times New Roman CYR"/>
      <family val="0"/>
    </font>
    <font>
      <sz val="12"/>
      <color rgb="FFFF0000"/>
      <name val="Arial Cyr"/>
      <family val="0"/>
    </font>
    <font>
      <sz val="10"/>
      <color rgb="FF000000"/>
      <name val="Times New Roman"/>
      <family val="1"/>
    </font>
    <font>
      <b/>
      <i/>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thin"/>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style="thin"/>
    </border>
    <border>
      <left style="thin"/>
      <right style="medium"/>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medium"/>
      <top style="thin"/>
      <bottom style="thin"/>
    </border>
    <border>
      <left style="thin"/>
      <right style="medium"/>
      <top style="medium"/>
      <bottom style="thin"/>
    </border>
    <border>
      <left style="medium"/>
      <right style="thin"/>
      <top>
        <color indexed="63"/>
      </top>
      <bottom style="thin"/>
    </border>
    <border>
      <left style="medium"/>
      <right style="medium"/>
      <top>
        <color indexed="63"/>
      </top>
      <bottom style="thin"/>
    </border>
    <border>
      <left>
        <color indexed="63"/>
      </left>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style="thin"/>
    </border>
    <border>
      <left style="medium"/>
      <right style="medium"/>
      <top style="thin"/>
      <bottom style="thin"/>
    </border>
    <border>
      <left style="thin"/>
      <right style="thin"/>
      <top style="thin"/>
      <bottom style="thin"/>
    </border>
    <border>
      <left style="medium"/>
      <right style="thin"/>
      <top style="medium"/>
      <bottom style="thin"/>
    </border>
    <border>
      <left>
        <color indexed="63"/>
      </left>
      <right style="medium"/>
      <top style="medium"/>
      <bottom style="thin"/>
    </border>
    <border>
      <left style="thin"/>
      <right style="thin"/>
      <top style="medium"/>
      <bottom style="thin"/>
    </border>
    <border>
      <left style="thin"/>
      <right style="thin"/>
      <top>
        <color indexed="63"/>
      </top>
      <bottom style="thin"/>
    </border>
    <border>
      <left style="medium"/>
      <right style="thin"/>
      <top style="hair"/>
      <bottom style="hair"/>
    </border>
    <border>
      <left style="medium"/>
      <right style="thin"/>
      <top style="thin"/>
      <bottom>
        <color indexed="63"/>
      </bottom>
    </border>
    <border>
      <left>
        <color indexed="63"/>
      </left>
      <right style="medium"/>
      <top style="hair"/>
      <bottom style="hair"/>
    </border>
    <border>
      <left>
        <color indexed="63"/>
      </left>
      <right style="medium"/>
      <top style="thin"/>
      <bottom>
        <color indexed="63"/>
      </bottom>
    </border>
    <border>
      <left style="thin"/>
      <right style="thin">
        <color indexed="22"/>
      </right>
      <top style="thin">
        <color indexed="22"/>
      </top>
      <bottom style="thin">
        <color indexed="22"/>
      </botto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0" fontId="87"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28" borderId="7" applyNumberFormat="0" applyAlignment="0" applyProtection="0"/>
    <xf numFmtId="0" fontId="93" fillId="0" borderId="0" applyNumberFormat="0" applyFill="0" applyBorder="0" applyAlignment="0" applyProtection="0"/>
    <xf numFmtId="0" fontId="94" fillId="29" borderId="0" applyNumberFormat="0" applyBorder="0" applyAlignment="0" applyProtection="0"/>
    <xf numFmtId="0" fontId="56" fillId="0" borderId="0">
      <alignment/>
      <protection/>
    </xf>
    <xf numFmtId="0" fontId="15" fillId="0" borderId="0">
      <alignment/>
      <protection/>
    </xf>
    <xf numFmtId="0" fontId="6" fillId="0" borderId="0" applyNumberFormat="0" applyFill="0" applyBorder="0" applyAlignment="0" applyProtection="0"/>
    <xf numFmtId="0" fontId="95" fillId="30" borderId="0" applyNumberFormat="0" applyBorder="0" applyAlignment="0" applyProtection="0"/>
    <xf numFmtId="0" fontId="9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9" fillId="32" borderId="0" applyNumberFormat="0" applyBorder="0" applyAlignment="0" applyProtection="0"/>
  </cellStyleXfs>
  <cellXfs count="417">
    <xf numFmtId="0" fontId="0" fillId="0" borderId="0" xfId="0" applyAlignment="1">
      <alignment/>
    </xf>
    <xf numFmtId="0" fontId="1" fillId="0" borderId="0" xfId="0" applyFont="1" applyAlignment="1">
      <alignment vertical="center"/>
    </xf>
    <xf numFmtId="0" fontId="4" fillId="0" borderId="0" xfId="0" applyFont="1" applyAlignment="1">
      <alignment/>
    </xf>
    <xf numFmtId="0" fontId="7" fillId="0" borderId="0" xfId="0" applyFont="1" applyAlignment="1">
      <alignment horizontal="justify" vertical="center" wrapText="1"/>
    </xf>
    <xf numFmtId="0" fontId="0" fillId="0" borderId="0" xfId="0" applyBorder="1" applyAlignment="1">
      <alignment/>
    </xf>
    <xf numFmtId="0" fontId="4" fillId="0" borderId="0" xfId="0" applyFont="1" applyBorder="1" applyAlignment="1">
      <alignment/>
    </xf>
    <xf numFmtId="0" fontId="12" fillId="0" borderId="0" xfId="0" applyFont="1" applyBorder="1" applyAlignment="1">
      <alignment/>
    </xf>
    <xf numFmtId="0" fontId="1" fillId="0" borderId="0" xfId="0" applyFont="1" applyBorder="1" applyAlignment="1">
      <alignment vertical="center"/>
    </xf>
    <xf numFmtId="0" fontId="19" fillId="0" borderId="0" xfId="0" applyFont="1" applyBorder="1" applyAlignment="1">
      <alignment/>
    </xf>
    <xf numFmtId="0" fontId="21" fillId="0" borderId="0" xfId="0" applyFont="1" applyBorder="1" applyAlignment="1">
      <alignment/>
    </xf>
    <xf numFmtId="0" fontId="23" fillId="0" borderId="0" xfId="0" applyFont="1" applyAlignment="1">
      <alignment horizontal="center"/>
    </xf>
    <xf numFmtId="0" fontId="0" fillId="0" borderId="0" xfId="0" applyFont="1" applyBorder="1" applyAlignment="1">
      <alignment/>
    </xf>
    <xf numFmtId="0" fontId="26" fillId="0" borderId="0" xfId="0" applyFont="1" applyBorder="1" applyAlignment="1">
      <alignment/>
    </xf>
    <xf numFmtId="177" fontId="1" fillId="0" borderId="0" xfId="0" applyNumberFormat="1" applyFont="1" applyBorder="1" applyAlignment="1">
      <alignment vertical="center"/>
    </xf>
    <xf numFmtId="177" fontId="8" fillId="0" borderId="0" xfId="0" applyNumberFormat="1" applyFont="1" applyAlignment="1">
      <alignment vertical="center"/>
    </xf>
    <xf numFmtId="0" fontId="0" fillId="0" borderId="0" xfId="0" applyFont="1" applyBorder="1" applyAlignment="1">
      <alignment/>
    </xf>
    <xf numFmtId="177" fontId="11" fillId="0" borderId="10" xfId="0" applyNumberFormat="1" applyFont="1" applyBorder="1" applyAlignment="1">
      <alignment horizontal="center" vertical="center" wrapText="1"/>
    </xf>
    <xf numFmtId="0" fontId="2" fillId="0" borderId="11" xfId="0" applyFont="1" applyBorder="1" applyAlignment="1">
      <alignment vertical="center"/>
    </xf>
    <xf numFmtId="177" fontId="14" fillId="0" borderId="12" xfId="0" applyNumberFormat="1" applyFont="1" applyBorder="1" applyAlignment="1">
      <alignment horizontal="right" vertical="center" wrapText="1"/>
    </xf>
    <xf numFmtId="177" fontId="17" fillId="0" borderId="12" xfId="0" applyNumberFormat="1" applyFont="1" applyBorder="1" applyAlignment="1">
      <alignment horizontal="right" vertical="center" wrapText="1"/>
    </xf>
    <xf numFmtId="177" fontId="14" fillId="0" borderId="12" xfId="0" applyNumberFormat="1" applyFont="1" applyBorder="1" applyAlignment="1">
      <alignment horizontal="right" vertical="center" wrapText="1"/>
    </xf>
    <xf numFmtId="177" fontId="20" fillId="0" borderId="12" xfId="0" applyNumberFormat="1" applyFont="1" applyBorder="1" applyAlignment="1">
      <alignment horizontal="right" vertical="center" wrapText="1"/>
    </xf>
    <xf numFmtId="177" fontId="2" fillId="0" borderId="10" xfId="0" applyNumberFormat="1" applyFont="1" applyBorder="1" applyAlignment="1">
      <alignment horizontal="center" vertical="center" wrapText="1"/>
    </xf>
    <xf numFmtId="177" fontId="3" fillId="0" borderId="10" xfId="0" applyNumberFormat="1" applyFont="1" applyBorder="1" applyAlignment="1">
      <alignment horizontal="center" vertical="center" wrapText="1"/>
    </xf>
    <xf numFmtId="177" fontId="18" fillId="0" borderId="10" xfId="0" applyNumberFormat="1" applyFont="1" applyBorder="1" applyAlignment="1">
      <alignment horizontal="center" vertical="center" wrapText="1"/>
    </xf>
    <xf numFmtId="0" fontId="21" fillId="0" borderId="0" xfId="0" applyFont="1" applyAlignment="1">
      <alignment/>
    </xf>
    <xf numFmtId="0" fontId="24" fillId="0" borderId="13" xfId="0" applyFont="1" applyBorder="1" applyAlignment="1">
      <alignment horizontal="center" vertical="center" wrapText="1"/>
    </xf>
    <xf numFmtId="177" fontId="30" fillId="0" borderId="14" xfId="0" applyNumberFormat="1" applyFont="1" applyBorder="1" applyAlignment="1">
      <alignment horizontal="center" vertical="center" wrapText="1"/>
    </xf>
    <xf numFmtId="0" fontId="31" fillId="0" borderId="0" xfId="0" applyFont="1" applyBorder="1" applyAlignment="1">
      <alignment/>
    </xf>
    <xf numFmtId="177" fontId="11" fillId="0" borderId="15" xfId="0" applyNumberFormat="1" applyFont="1" applyBorder="1" applyAlignment="1">
      <alignment horizontal="center" vertical="center" wrapText="1"/>
    </xf>
    <xf numFmtId="0" fontId="32" fillId="0" borderId="0" xfId="0" applyFont="1" applyBorder="1" applyAlignment="1">
      <alignment/>
    </xf>
    <xf numFmtId="177" fontId="30" fillId="0" borderId="12" xfId="0" applyNumberFormat="1" applyFont="1" applyBorder="1" applyAlignment="1">
      <alignment horizontal="right" vertical="center" wrapText="1"/>
    </xf>
    <xf numFmtId="177" fontId="36" fillId="0" borderId="12" xfId="0" applyNumberFormat="1" applyFont="1" applyBorder="1" applyAlignment="1">
      <alignment horizontal="right" vertical="center" wrapText="1"/>
    </xf>
    <xf numFmtId="177" fontId="3" fillId="0" borderId="16" xfId="0" applyNumberFormat="1" applyFont="1" applyFill="1" applyBorder="1" applyAlignment="1">
      <alignment horizontal="right" vertical="center" wrapText="1"/>
    </xf>
    <xf numFmtId="177" fontId="3" fillId="0" borderId="12" xfId="0" applyNumberFormat="1" applyFont="1" applyBorder="1" applyAlignment="1">
      <alignment horizontal="right" vertical="center" wrapText="1"/>
    </xf>
    <xf numFmtId="177" fontId="2" fillId="0" borderId="12" xfId="0" applyNumberFormat="1" applyFont="1" applyBorder="1" applyAlignment="1">
      <alignment horizontal="right" vertical="center" wrapText="1"/>
    </xf>
    <xf numFmtId="177" fontId="30" fillId="0" borderId="16" xfId="0" applyNumberFormat="1" applyFont="1" applyFill="1" applyBorder="1" applyAlignment="1">
      <alignment horizontal="right" vertical="center" wrapText="1"/>
    </xf>
    <xf numFmtId="177" fontId="18" fillId="0" borderId="12" xfId="0" applyNumberFormat="1" applyFont="1" applyBorder="1" applyAlignment="1">
      <alignment horizontal="right" vertical="center" wrapText="1"/>
    </xf>
    <xf numFmtId="177" fontId="35" fillId="0" borderId="12" xfId="0" applyNumberFormat="1" applyFont="1" applyBorder="1" applyAlignment="1">
      <alignment horizontal="right" vertical="center" wrapText="1"/>
    </xf>
    <xf numFmtId="177" fontId="16" fillId="0" borderId="12" xfId="0" applyNumberFormat="1" applyFont="1" applyBorder="1" applyAlignment="1">
      <alignment horizontal="right" vertical="center" wrapText="1"/>
    </xf>
    <xf numFmtId="177" fontId="34" fillId="0" borderId="12" xfId="0" applyNumberFormat="1" applyFont="1" applyBorder="1" applyAlignment="1">
      <alignment horizontal="right" vertical="center" wrapText="1"/>
    </xf>
    <xf numFmtId="177" fontId="34" fillId="0" borderId="12" xfId="0" applyNumberFormat="1" applyFont="1" applyBorder="1" applyAlignment="1">
      <alignment horizontal="right" vertical="center" wrapText="1"/>
    </xf>
    <xf numFmtId="177" fontId="16" fillId="0" borderId="12" xfId="0" applyNumberFormat="1" applyFont="1" applyBorder="1" applyAlignment="1">
      <alignment horizontal="right" vertical="center" wrapText="1"/>
    </xf>
    <xf numFmtId="177" fontId="36" fillId="0" borderId="12" xfId="0" applyNumberFormat="1" applyFont="1" applyBorder="1" applyAlignment="1">
      <alignment horizontal="right" vertical="center" wrapText="1"/>
    </xf>
    <xf numFmtId="177" fontId="30" fillId="0" borderId="12" xfId="0" applyNumberFormat="1" applyFont="1" applyBorder="1" applyAlignment="1">
      <alignment horizontal="right" vertical="center"/>
    </xf>
    <xf numFmtId="177" fontId="11" fillId="0" borderId="0" xfId="0" applyNumberFormat="1" applyFont="1" applyBorder="1" applyAlignment="1">
      <alignment vertical="center"/>
    </xf>
    <xf numFmtId="177" fontId="11" fillId="0" borderId="0" xfId="0" applyNumberFormat="1" applyFont="1" applyAlignment="1">
      <alignment vertical="center"/>
    </xf>
    <xf numFmtId="2" fontId="20" fillId="0" borderId="12" xfId="0" applyNumberFormat="1" applyFont="1" applyBorder="1" applyAlignment="1">
      <alignment horizontal="right" vertical="center" wrapText="1"/>
    </xf>
    <xf numFmtId="2" fontId="3" fillId="0" borderId="17" xfId="0" applyNumberFormat="1" applyFont="1" applyBorder="1" applyAlignment="1">
      <alignment horizontal="center" vertical="center" wrapText="1"/>
    </xf>
    <xf numFmtId="2" fontId="30" fillId="0" borderId="12" xfId="0" applyNumberFormat="1" applyFont="1" applyBorder="1" applyAlignment="1">
      <alignment horizontal="right" vertical="center" wrapText="1"/>
    </xf>
    <xf numFmtId="2" fontId="36" fillId="0" borderId="12" xfId="0" applyNumberFormat="1" applyFont="1" applyBorder="1" applyAlignment="1">
      <alignment horizontal="right" vertical="center" wrapText="1"/>
    </xf>
    <xf numFmtId="2" fontId="2" fillId="0" borderId="12" xfId="0" applyNumberFormat="1" applyFont="1" applyBorder="1" applyAlignment="1">
      <alignment horizontal="right" vertical="center" wrapText="1"/>
    </xf>
    <xf numFmtId="2" fontId="3" fillId="0" borderId="12" xfId="0" applyNumberFormat="1" applyFont="1" applyBorder="1" applyAlignment="1">
      <alignment horizontal="right" vertical="center" wrapText="1"/>
    </xf>
    <xf numFmtId="2" fontId="1" fillId="0" borderId="0" xfId="0" applyNumberFormat="1" applyFont="1" applyBorder="1" applyAlignment="1">
      <alignment vertical="center"/>
    </xf>
    <xf numFmtId="2" fontId="18" fillId="0" borderId="12" xfId="0" applyNumberFormat="1" applyFont="1" applyBorder="1" applyAlignment="1">
      <alignment horizontal="right" vertical="center" wrapText="1"/>
    </xf>
    <xf numFmtId="2" fontId="33" fillId="0" borderId="12" xfId="0" applyNumberFormat="1" applyFont="1" applyBorder="1" applyAlignment="1">
      <alignment horizontal="right" vertical="center" wrapText="1"/>
    </xf>
    <xf numFmtId="177" fontId="18" fillId="0" borderId="16" xfId="0" applyNumberFormat="1" applyFont="1" applyFill="1" applyBorder="1" applyAlignment="1">
      <alignment horizontal="right" vertical="center" wrapText="1"/>
    </xf>
    <xf numFmtId="177" fontId="11" fillId="0" borderId="12" xfId="0" applyNumberFormat="1" applyFont="1" applyBorder="1" applyAlignment="1">
      <alignment horizontal="right" vertical="center" wrapText="1"/>
    </xf>
    <xf numFmtId="2" fontId="14" fillId="0" borderId="12" xfId="0" applyNumberFormat="1" applyFont="1" applyBorder="1" applyAlignment="1">
      <alignment horizontal="right" vertical="center" wrapText="1"/>
    </xf>
    <xf numFmtId="2" fontId="14" fillId="0" borderId="12" xfId="0" applyNumberFormat="1" applyFont="1" applyBorder="1" applyAlignment="1">
      <alignment horizontal="right" vertical="center" wrapText="1"/>
    </xf>
    <xf numFmtId="2" fontId="35" fillId="0" borderId="12" xfId="0" applyNumberFormat="1" applyFont="1" applyBorder="1" applyAlignment="1">
      <alignment horizontal="right" vertical="center" wrapText="1"/>
    </xf>
    <xf numFmtId="2" fontId="34" fillId="0" borderId="12" xfId="0" applyNumberFormat="1" applyFont="1" applyBorder="1" applyAlignment="1">
      <alignment horizontal="right" vertical="center" wrapText="1"/>
    </xf>
    <xf numFmtId="2" fontId="34" fillId="0" borderId="12" xfId="0" applyNumberFormat="1" applyFont="1" applyBorder="1" applyAlignment="1">
      <alignment horizontal="right" vertical="center" wrapText="1"/>
    </xf>
    <xf numFmtId="2" fontId="33" fillId="0" borderId="12" xfId="0" applyNumberFormat="1" applyFont="1" applyBorder="1" applyAlignment="1">
      <alignment horizontal="right" vertical="center" wrapText="1"/>
    </xf>
    <xf numFmtId="2" fontId="29" fillId="0" borderId="12" xfId="0" applyNumberFormat="1" applyFont="1" applyBorder="1" applyAlignment="1">
      <alignment horizontal="right" vertical="center" wrapText="1"/>
    </xf>
    <xf numFmtId="2" fontId="36" fillId="0" borderId="12" xfId="0" applyNumberFormat="1" applyFont="1" applyBorder="1" applyAlignment="1">
      <alignment horizontal="right" vertical="center" wrapText="1"/>
    </xf>
    <xf numFmtId="2" fontId="18" fillId="0" borderId="12" xfId="0" applyNumberFormat="1" applyFont="1" applyBorder="1" applyAlignment="1">
      <alignment horizontal="right" vertical="center"/>
    </xf>
    <xf numFmtId="2" fontId="30" fillId="0" borderId="12" xfId="0" applyNumberFormat="1" applyFont="1" applyBorder="1" applyAlignment="1">
      <alignment horizontal="right" vertical="center"/>
    </xf>
    <xf numFmtId="2" fontId="25" fillId="0" borderId="12" xfId="0" applyNumberFormat="1" applyFont="1" applyBorder="1" applyAlignment="1">
      <alignment horizontal="right" vertical="center" wrapText="1"/>
    </xf>
    <xf numFmtId="2" fontId="27" fillId="0" borderId="12" xfId="0" applyNumberFormat="1" applyFont="1" applyBorder="1" applyAlignment="1">
      <alignment horizontal="right" vertical="center" wrapText="1"/>
    </xf>
    <xf numFmtId="177" fontId="28" fillId="0" borderId="18" xfId="0" applyNumberFormat="1" applyFont="1" applyBorder="1" applyAlignment="1">
      <alignment horizontal="center" vertical="center" wrapText="1"/>
    </xf>
    <xf numFmtId="177" fontId="17" fillId="0" borderId="10" xfId="0" applyNumberFormat="1" applyFont="1" applyBorder="1" applyAlignment="1">
      <alignment horizontal="center" vertical="center" wrapText="1"/>
    </xf>
    <xf numFmtId="177" fontId="37" fillId="0" borderId="10" xfId="0" applyNumberFormat="1" applyFont="1" applyBorder="1" applyAlignment="1">
      <alignment horizontal="center" vertical="center" wrapText="1"/>
    </xf>
    <xf numFmtId="177" fontId="38" fillId="0" borderId="17" xfId="0" applyNumberFormat="1" applyFont="1" applyBorder="1" applyAlignment="1">
      <alignment horizontal="center" vertical="center" wrapText="1"/>
    </xf>
    <xf numFmtId="177" fontId="38" fillId="0" borderId="15" xfId="0" applyNumberFormat="1" applyFont="1" applyBorder="1" applyAlignment="1">
      <alignment horizontal="center" vertical="center" wrapText="1"/>
    </xf>
    <xf numFmtId="0" fontId="1" fillId="0" borderId="0" xfId="0" applyFont="1" applyAlignment="1">
      <alignment horizontal="right" vertical="center"/>
    </xf>
    <xf numFmtId="177" fontId="30" fillId="0" borderId="15" xfId="0" applyNumberFormat="1" applyFont="1" applyFill="1" applyBorder="1" applyAlignment="1">
      <alignment horizontal="right" vertical="center" wrapText="1"/>
    </xf>
    <xf numFmtId="177" fontId="30" fillId="0" borderId="19" xfId="0" applyNumberFormat="1" applyFont="1" applyFill="1" applyBorder="1" applyAlignment="1">
      <alignment horizontal="right" vertical="center" wrapText="1"/>
    </xf>
    <xf numFmtId="177" fontId="30" fillId="0" borderId="20" xfId="0" applyNumberFormat="1" applyFont="1" applyFill="1" applyBorder="1" applyAlignment="1">
      <alignment horizontal="right" vertical="center" wrapText="1"/>
    </xf>
    <xf numFmtId="0" fontId="0" fillId="0" borderId="0" xfId="0" applyFont="1" applyBorder="1" applyAlignment="1">
      <alignment/>
    </xf>
    <xf numFmtId="177" fontId="3" fillId="0" borderId="21" xfId="0" applyNumberFormat="1" applyFont="1" applyFill="1" applyBorder="1" applyAlignment="1">
      <alignment horizontal="right" vertical="center" wrapText="1"/>
    </xf>
    <xf numFmtId="177" fontId="2" fillId="0" borderId="22" xfId="0" applyNumberFormat="1" applyFont="1" applyBorder="1" applyAlignment="1">
      <alignment horizontal="center" vertical="center" wrapText="1"/>
    </xf>
    <xf numFmtId="177" fontId="3" fillId="0" borderId="21" xfId="0" applyNumberFormat="1" applyFont="1" applyBorder="1" applyAlignment="1">
      <alignment horizontal="right" vertical="center" wrapText="1"/>
    </xf>
    <xf numFmtId="177" fontId="38" fillId="0" borderId="23" xfId="0" applyNumberFormat="1" applyFont="1" applyBorder="1" applyAlignment="1">
      <alignment horizontal="center" vertical="center" wrapText="1"/>
    </xf>
    <xf numFmtId="177" fontId="1" fillId="0" borderId="0" xfId="0" applyNumberFormat="1" applyFont="1" applyAlignment="1">
      <alignment vertical="center"/>
    </xf>
    <xf numFmtId="0" fontId="1" fillId="0" borderId="11" xfId="0" applyFont="1" applyBorder="1" applyAlignment="1">
      <alignment vertical="center"/>
    </xf>
    <xf numFmtId="0" fontId="8" fillId="0" borderId="11" xfId="0" applyFont="1" applyBorder="1" applyAlignment="1">
      <alignment vertical="center"/>
    </xf>
    <xf numFmtId="177" fontId="1" fillId="0" borderId="11" xfId="0" applyNumberFormat="1" applyFont="1" applyBorder="1" applyAlignment="1">
      <alignment vertical="center"/>
    </xf>
    <xf numFmtId="0" fontId="32" fillId="0" borderId="0" xfId="0" applyFont="1" applyAlignment="1">
      <alignment/>
    </xf>
    <xf numFmtId="177" fontId="8" fillId="0" borderId="16" xfId="0" applyNumberFormat="1" applyFont="1" applyBorder="1" applyAlignment="1">
      <alignment horizontal="center" vertical="center" wrapText="1"/>
    </xf>
    <xf numFmtId="177" fontId="8" fillId="0" borderId="14" xfId="0" applyNumberFormat="1" applyFont="1" applyBorder="1" applyAlignment="1">
      <alignment horizontal="center" vertical="center" wrapText="1"/>
    </xf>
    <xf numFmtId="177" fontId="8" fillId="0" borderId="15" xfId="0" applyNumberFormat="1" applyFont="1" applyBorder="1" applyAlignment="1">
      <alignment horizontal="center" vertical="center" wrapText="1"/>
    </xf>
    <xf numFmtId="177" fontId="30" fillId="0" borderId="24" xfId="0" applyNumberFormat="1" applyFont="1" applyBorder="1" applyAlignment="1">
      <alignment horizontal="right" vertical="center" wrapText="1"/>
    </xf>
    <xf numFmtId="177" fontId="8" fillId="0" borderId="12" xfId="0" applyNumberFormat="1" applyFont="1" applyBorder="1" applyAlignment="1">
      <alignment horizontal="center" vertical="center" wrapText="1"/>
    </xf>
    <xf numFmtId="177" fontId="30" fillId="0" borderId="17" xfId="0" applyNumberFormat="1" applyFont="1" applyBorder="1" applyAlignment="1">
      <alignment horizontal="right" vertical="center" wrapText="1"/>
    </xf>
    <xf numFmtId="177" fontId="8" fillId="0" borderId="10" xfId="0" applyNumberFormat="1" applyFont="1" applyBorder="1" applyAlignment="1">
      <alignment horizontal="center" vertical="center" wrapText="1"/>
    </xf>
    <xf numFmtId="177" fontId="30" fillId="0" borderId="25" xfId="0" applyNumberFormat="1" applyFont="1" applyBorder="1" applyAlignment="1">
      <alignment horizontal="right" vertical="center" wrapText="1"/>
    </xf>
    <xf numFmtId="177" fontId="8" fillId="0" borderId="17" xfId="0" applyNumberFormat="1" applyFont="1" applyBorder="1" applyAlignment="1">
      <alignment horizontal="center" vertical="center" wrapText="1"/>
    </xf>
    <xf numFmtId="177" fontId="39" fillId="0" borderId="19" xfId="0" applyNumberFormat="1" applyFont="1" applyFill="1" applyBorder="1" applyAlignment="1">
      <alignment horizontal="right" vertical="center" wrapText="1"/>
    </xf>
    <xf numFmtId="177" fontId="13" fillId="0" borderId="12" xfId="0" applyNumberFormat="1" applyFont="1" applyBorder="1" applyAlignment="1">
      <alignment horizontal="center" vertical="center" wrapText="1"/>
    </xf>
    <xf numFmtId="177" fontId="40" fillId="0" borderId="17" xfId="0" applyNumberFormat="1" applyFont="1" applyBorder="1" applyAlignment="1">
      <alignment horizontal="right" vertical="center" wrapText="1"/>
    </xf>
    <xf numFmtId="177" fontId="40" fillId="0" borderId="12" xfId="0" applyNumberFormat="1" applyFont="1" applyBorder="1" applyAlignment="1">
      <alignment horizontal="right" vertical="center" wrapText="1"/>
    </xf>
    <xf numFmtId="177" fontId="13" fillId="0" borderId="10" xfId="0" applyNumberFormat="1" applyFont="1" applyBorder="1" applyAlignment="1">
      <alignment horizontal="center" vertical="center" wrapText="1"/>
    </xf>
    <xf numFmtId="177" fontId="39" fillId="0" borderId="20" xfId="0" applyNumberFormat="1" applyFont="1" applyFill="1" applyBorder="1" applyAlignment="1">
      <alignment horizontal="right" vertical="center" wrapText="1"/>
    </xf>
    <xf numFmtId="177" fontId="30" fillId="0" borderId="10" xfId="0" applyNumberFormat="1" applyFont="1" applyBorder="1" applyAlignment="1">
      <alignment horizontal="center" vertical="center" wrapText="1"/>
    </xf>
    <xf numFmtId="177" fontId="1" fillId="0" borderId="19" xfId="0" applyNumberFormat="1" applyFont="1" applyFill="1" applyBorder="1" applyAlignment="1">
      <alignment horizontal="right" vertical="center" wrapText="1"/>
    </xf>
    <xf numFmtId="177" fontId="8" fillId="0" borderId="17" xfId="0" applyNumberFormat="1" applyFont="1" applyBorder="1" applyAlignment="1">
      <alignment horizontal="right" vertical="center" wrapText="1"/>
    </xf>
    <xf numFmtId="177" fontId="8" fillId="0" borderId="12" xfId="0" applyNumberFormat="1" applyFont="1" applyBorder="1" applyAlignment="1">
      <alignment horizontal="right" vertical="center" wrapText="1"/>
    </xf>
    <xf numFmtId="177" fontId="1" fillId="0" borderId="20" xfId="0" applyNumberFormat="1" applyFont="1" applyFill="1" applyBorder="1" applyAlignment="1">
      <alignment horizontal="right" vertical="center" wrapText="1"/>
    </xf>
    <xf numFmtId="177" fontId="30" fillId="33" borderId="19" xfId="0" applyNumberFormat="1" applyFont="1" applyFill="1" applyBorder="1" applyAlignment="1">
      <alignment horizontal="right" vertical="center" wrapText="1"/>
    </xf>
    <xf numFmtId="177" fontId="8" fillId="33" borderId="12" xfId="0" applyNumberFormat="1" applyFont="1" applyFill="1" applyBorder="1" applyAlignment="1">
      <alignment horizontal="center" vertical="center" wrapText="1"/>
    </xf>
    <xf numFmtId="177" fontId="30" fillId="33" borderId="15" xfId="0" applyNumberFormat="1" applyFont="1" applyFill="1" applyBorder="1" applyAlignment="1">
      <alignment horizontal="right" vertical="center" wrapText="1"/>
    </xf>
    <xf numFmtId="177" fontId="30" fillId="33" borderId="16" xfId="0" applyNumberFormat="1" applyFont="1" applyFill="1" applyBorder="1" applyAlignment="1">
      <alignment horizontal="right" vertical="center" wrapText="1"/>
    </xf>
    <xf numFmtId="177" fontId="8" fillId="33" borderId="10" xfId="0" applyNumberFormat="1" applyFont="1" applyFill="1" applyBorder="1" applyAlignment="1">
      <alignment horizontal="center" vertical="center" wrapText="1"/>
    </xf>
    <xf numFmtId="177" fontId="8" fillId="33" borderId="15" xfId="0" applyNumberFormat="1" applyFont="1" applyFill="1" applyBorder="1" applyAlignment="1">
      <alignment horizontal="center" vertical="center" wrapText="1"/>
    </xf>
    <xf numFmtId="177" fontId="30" fillId="33" borderId="24" xfId="0" applyNumberFormat="1" applyFont="1" applyFill="1" applyBorder="1" applyAlignment="1">
      <alignment horizontal="right" vertical="center" wrapText="1"/>
    </xf>
    <xf numFmtId="177" fontId="30" fillId="33" borderId="17" xfId="0" applyNumberFormat="1" applyFont="1" applyFill="1" applyBorder="1" applyAlignment="1">
      <alignment horizontal="right" vertical="center" wrapText="1"/>
    </xf>
    <xf numFmtId="177" fontId="30" fillId="33" borderId="12" xfId="0" applyNumberFormat="1" applyFont="1" applyFill="1" applyBorder="1" applyAlignment="1">
      <alignment horizontal="right" vertical="center" wrapText="1"/>
    </xf>
    <xf numFmtId="177" fontId="30" fillId="33" borderId="25" xfId="0" applyNumberFormat="1" applyFont="1" applyFill="1" applyBorder="1" applyAlignment="1">
      <alignment horizontal="right" vertical="center" wrapText="1"/>
    </xf>
    <xf numFmtId="177" fontId="8" fillId="0" borderId="24" xfId="0" applyNumberFormat="1" applyFont="1" applyBorder="1" applyAlignment="1">
      <alignment horizontal="right" vertical="center" wrapText="1"/>
    </xf>
    <xf numFmtId="2" fontId="8" fillId="0" borderId="12" xfId="0" applyNumberFormat="1" applyFont="1" applyBorder="1" applyAlignment="1">
      <alignment horizontal="right" vertical="center" wrapText="1"/>
    </xf>
    <xf numFmtId="177" fontId="8" fillId="0" borderId="25" xfId="0" applyNumberFormat="1" applyFont="1" applyBorder="1" applyAlignment="1">
      <alignment horizontal="right" vertical="center" wrapText="1"/>
    </xf>
    <xf numFmtId="177" fontId="13" fillId="0" borderId="24" xfId="0" applyNumberFormat="1" applyFont="1" applyBorder="1" applyAlignment="1">
      <alignment horizontal="right" vertical="center" wrapText="1"/>
    </xf>
    <xf numFmtId="177" fontId="13" fillId="0" borderId="17" xfId="0" applyNumberFormat="1" applyFont="1" applyBorder="1" applyAlignment="1">
      <alignment horizontal="right" vertical="center" wrapText="1"/>
    </xf>
    <xf numFmtId="177" fontId="13" fillId="0" borderId="25" xfId="0" applyNumberFormat="1" applyFont="1" applyBorder="1" applyAlignment="1">
      <alignment horizontal="right" vertical="center" wrapText="1"/>
    </xf>
    <xf numFmtId="177" fontId="13" fillId="0" borderId="12" xfId="0" applyNumberFormat="1" applyFont="1" applyBorder="1" applyAlignment="1">
      <alignment horizontal="right" vertical="center" wrapText="1"/>
    </xf>
    <xf numFmtId="177" fontId="40" fillId="0" borderId="24" xfId="0" applyNumberFormat="1" applyFont="1" applyBorder="1" applyAlignment="1">
      <alignment horizontal="right" vertical="center" wrapText="1"/>
    </xf>
    <xf numFmtId="2" fontId="40" fillId="0" borderId="12" xfId="0" applyNumberFormat="1" applyFont="1" applyBorder="1" applyAlignment="1">
      <alignment horizontal="right" vertical="center" wrapText="1"/>
    </xf>
    <xf numFmtId="177" fontId="40" fillId="0" borderId="25" xfId="0" applyNumberFormat="1" applyFont="1" applyBorder="1" applyAlignment="1">
      <alignment horizontal="right" vertical="center" wrapText="1"/>
    </xf>
    <xf numFmtId="177" fontId="36" fillId="0" borderId="17" xfId="0" applyNumberFormat="1" applyFont="1" applyBorder="1" applyAlignment="1">
      <alignment horizontal="right" vertical="center" wrapText="1"/>
    </xf>
    <xf numFmtId="177" fontId="9" fillId="0" borderId="12" xfId="0" applyNumberFormat="1" applyFont="1" applyBorder="1" applyAlignment="1">
      <alignment horizontal="right" vertical="center" wrapText="1"/>
    </xf>
    <xf numFmtId="177" fontId="36" fillId="0" borderId="24" xfId="0" applyNumberFormat="1" applyFont="1" applyBorder="1" applyAlignment="1">
      <alignment horizontal="right" vertical="center" wrapText="1"/>
    </xf>
    <xf numFmtId="177" fontId="36" fillId="0" borderId="17" xfId="0" applyNumberFormat="1" applyFont="1" applyBorder="1" applyAlignment="1">
      <alignment horizontal="right" vertical="center" wrapText="1"/>
    </xf>
    <xf numFmtId="177" fontId="36" fillId="0" borderId="25" xfId="0" applyNumberFormat="1" applyFont="1" applyBorder="1" applyAlignment="1">
      <alignment horizontal="right" vertical="center" wrapText="1"/>
    </xf>
    <xf numFmtId="177" fontId="34" fillId="0" borderId="24" xfId="0" applyNumberFormat="1" applyFont="1" applyBorder="1" applyAlignment="1">
      <alignment horizontal="right" vertical="center" wrapText="1"/>
    </xf>
    <xf numFmtId="177" fontId="34" fillId="0" borderId="17" xfId="0" applyNumberFormat="1" applyFont="1" applyBorder="1" applyAlignment="1">
      <alignment horizontal="right" vertical="center" wrapText="1"/>
    </xf>
    <xf numFmtId="177" fontId="34" fillId="0" borderId="25" xfId="0" applyNumberFormat="1" applyFont="1" applyBorder="1" applyAlignment="1">
      <alignment horizontal="right" vertical="center" wrapText="1"/>
    </xf>
    <xf numFmtId="177" fontId="34" fillId="0" borderId="17" xfId="0" applyNumberFormat="1" applyFont="1" applyBorder="1" applyAlignment="1">
      <alignment horizontal="right" vertical="center" wrapText="1"/>
    </xf>
    <xf numFmtId="177" fontId="34" fillId="0" borderId="24" xfId="0" applyNumberFormat="1" applyFont="1" applyBorder="1" applyAlignment="1">
      <alignment horizontal="right" vertical="center" wrapText="1"/>
    </xf>
    <xf numFmtId="177" fontId="34" fillId="0" borderId="25" xfId="0" applyNumberFormat="1" applyFont="1" applyBorder="1" applyAlignment="1">
      <alignment horizontal="right" vertical="center" wrapText="1"/>
    </xf>
    <xf numFmtId="177" fontId="41" fillId="0" borderId="24" xfId="0" applyNumberFormat="1" applyFont="1" applyBorder="1" applyAlignment="1">
      <alignment horizontal="right" vertical="center" wrapText="1"/>
    </xf>
    <xf numFmtId="177" fontId="41" fillId="0" borderId="25" xfId="0" applyNumberFormat="1" applyFont="1" applyBorder="1" applyAlignment="1">
      <alignment horizontal="right" vertical="center" wrapText="1"/>
    </xf>
    <xf numFmtId="177" fontId="36" fillId="0" borderId="24" xfId="0" applyNumberFormat="1" applyFont="1" applyBorder="1" applyAlignment="1">
      <alignment horizontal="right" vertical="center" wrapText="1"/>
    </xf>
    <xf numFmtId="177" fontId="36" fillId="0" borderId="25" xfId="0" applyNumberFormat="1" applyFont="1" applyBorder="1" applyAlignment="1">
      <alignment horizontal="right" vertical="center" wrapText="1"/>
    </xf>
    <xf numFmtId="177" fontId="42" fillId="0" borderId="17" xfId="0" applyNumberFormat="1" applyFont="1" applyBorder="1" applyAlignment="1">
      <alignment horizontal="right" vertical="center" wrapText="1"/>
    </xf>
    <xf numFmtId="177" fontId="42" fillId="0" borderId="12" xfId="0" applyNumberFormat="1" applyFont="1" applyBorder="1" applyAlignment="1">
      <alignment horizontal="right" vertical="center" wrapText="1"/>
    </xf>
    <xf numFmtId="177" fontId="30" fillId="0" borderId="15" xfId="0" applyNumberFormat="1" applyFont="1" applyBorder="1" applyAlignment="1">
      <alignment horizontal="center" vertical="center" wrapText="1"/>
    </xf>
    <xf numFmtId="177" fontId="8" fillId="0" borderId="26" xfId="0" applyNumberFormat="1" applyFont="1" applyBorder="1" applyAlignment="1">
      <alignment horizontal="right" vertical="center" wrapText="1"/>
    </xf>
    <xf numFmtId="177" fontId="8" fillId="0" borderId="10" xfId="0" applyNumberFormat="1" applyFont="1" applyBorder="1" applyAlignment="1">
      <alignment horizontal="right" vertical="center" wrapText="1"/>
    </xf>
    <xf numFmtId="177" fontId="30" fillId="0" borderId="10" xfId="0" applyNumberFormat="1" applyFont="1" applyBorder="1" applyAlignment="1">
      <alignment horizontal="right" vertical="center" wrapText="1"/>
    </xf>
    <xf numFmtId="177" fontId="30" fillId="0" borderId="24" xfId="0" applyNumberFormat="1" applyFont="1" applyBorder="1" applyAlignment="1">
      <alignment horizontal="right" vertical="center"/>
    </xf>
    <xf numFmtId="177" fontId="30" fillId="0" borderId="17" xfId="0" applyNumberFormat="1" applyFont="1" applyBorder="1" applyAlignment="1">
      <alignment horizontal="right" vertical="center"/>
    </xf>
    <xf numFmtId="177" fontId="30" fillId="0" borderId="25" xfId="0" applyNumberFormat="1" applyFont="1" applyBorder="1" applyAlignment="1">
      <alignment horizontal="right" vertical="center"/>
    </xf>
    <xf numFmtId="177" fontId="8" fillId="33" borderId="26" xfId="0" applyNumberFormat="1" applyFont="1" applyFill="1" applyBorder="1" applyAlignment="1">
      <alignment horizontal="center" vertical="center" wrapText="1"/>
    </xf>
    <xf numFmtId="177" fontId="8" fillId="0" borderId="0" xfId="0" applyNumberFormat="1" applyFont="1" applyBorder="1" applyAlignment="1">
      <alignment vertical="center"/>
    </xf>
    <xf numFmtId="0" fontId="43" fillId="0" borderId="27" xfId="0" applyFont="1" applyBorder="1" applyAlignment="1">
      <alignment horizontal="center" vertical="center" wrapText="1"/>
    </xf>
    <xf numFmtId="177" fontId="43" fillId="0" borderId="16" xfId="0" applyNumberFormat="1" applyFont="1" applyBorder="1" applyAlignment="1">
      <alignment horizontal="center" vertical="center" wrapText="1"/>
    </xf>
    <xf numFmtId="0" fontId="43" fillId="0" borderId="13" xfId="0" applyFont="1" applyBorder="1" applyAlignment="1">
      <alignment horizontal="center" vertical="center" wrapText="1"/>
    </xf>
    <xf numFmtId="177" fontId="43" fillId="0" borderId="18" xfId="0" applyNumberFormat="1" applyFont="1" applyBorder="1" applyAlignment="1">
      <alignment horizontal="center" vertical="center" wrapText="1"/>
    </xf>
    <xf numFmtId="177" fontId="43" fillId="0" borderId="13" xfId="0" applyNumberFormat="1" applyFont="1" applyBorder="1" applyAlignment="1">
      <alignment horizontal="center" vertical="center" wrapText="1"/>
    </xf>
    <xf numFmtId="177" fontId="30" fillId="0" borderId="15" xfId="0" applyNumberFormat="1" applyFont="1" applyBorder="1" applyAlignment="1">
      <alignment horizontal="right" vertical="center" wrapText="1"/>
    </xf>
    <xf numFmtId="177" fontId="30" fillId="0" borderId="16" xfId="0" applyNumberFormat="1" applyFont="1" applyBorder="1" applyAlignment="1">
      <alignment horizontal="right" vertical="center" wrapText="1"/>
    </xf>
    <xf numFmtId="177" fontId="30" fillId="0" borderId="24" xfId="0" applyNumberFormat="1" applyFont="1" applyFill="1" applyBorder="1" applyAlignment="1">
      <alignment horizontal="right" vertical="center" wrapText="1"/>
    </xf>
    <xf numFmtId="177" fontId="30" fillId="0" borderId="17" xfId="0" applyNumberFormat="1" applyFont="1" applyFill="1" applyBorder="1" applyAlignment="1">
      <alignment horizontal="right" vertical="center" wrapText="1"/>
    </xf>
    <xf numFmtId="177" fontId="30" fillId="0" borderId="12" xfId="0" applyNumberFormat="1" applyFont="1" applyFill="1" applyBorder="1" applyAlignment="1">
      <alignment horizontal="right" vertical="center" wrapText="1"/>
    </xf>
    <xf numFmtId="177" fontId="30" fillId="0" borderId="25" xfId="0" applyNumberFormat="1" applyFont="1" applyFill="1" applyBorder="1" applyAlignment="1">
      <alignment horizontal="right" vertical="center" wrapText="1"/>
    </xf>
    <xf numFmtId="177" fontId="1" fillId="33" borderId="12" xfId="0" applyNumberFormat="1" applyFont="1" applyFill="1" applyBorder="1" applyAlignment="1">
      <alignment horizontal="center" vertical="center" wrapText="1"/>
    </xf>
    <xf numFmtId="177" fontId="1" fillId="33" borderId="10" xfId="0" applyNumberFormat="1" applyFont="1" applyFill="1" applyBorder="1" applyAlignment="1">
      <alignment horizontal="center" vertical="center" wrapText="1"/>
    </xf>
    <xf numFmtId="177" fontId="1" fillId="33" borderId="15" xfId="0" applyNumberFormat="1" applyFont="1" applyFill="1" applyBorder="1" applyAlignment="1">
      <alignment horizontal="center" vertical="center" wrapText="1"/>
    </xf>
    <xf numFmtId="177" fontId="30" fillId="33" borderId="24" xfId="0" applyNumberFormat="1" applyFont="1" applyFill="1" applyBorder="1" applyAlignment="1">
      <alignment horizontal="right" vertical="center" wrapText="1"/>
    </xf>
    <xf numFmtId="177" fontId="39" fillId="0" borderId="16" xfId="0" applyNumberFormat="1" applyFont="1" applyFill="1" applyBorder="1" applyAlignment="1">
      <alignment horizontal="right" vertical="center" wrapText="1"/>
    </xf>
    <xf numFmtId="0" fontId="13" fillId="0" borderId="0" xfId="0" applyFont="1" applyAlignment="1">
      <alignment vertical="center"/>
    </xf>
    <xf numFmtId="0" fontId="13" fillId="0" borderId="11" xfId="0" applyFont="1" applyBorder="1" applyAlignment="1">
      <alignment vertical="center"/>
    </xf>
    <xf numFmtId="0" fontId="13" fillId="0" borderId="0" xfId="0" applyFont="1" applyBorder="1" applyAlignment="1">
      <alignment vertical="center"/>
    </xf>
    <xf numFmtId="177" fontId="13" fillId="0" borderId="0" xfId="0" applyNumberFormat="1" applyFont="1" applyBorder="1" applyAlignment="1">
      <alignment vertical="center"/>
    </xf>
    <xf numFmtId="0" fontId="44" fillId="0" borderId="13" xfId="0" applyFont="1" applyBorder="1" applyAlignment="1">
      <alignment horizontal="center" vertical="center" wrapText="1"/>
    </xf>
    <xf numFmtId="177" fontId="39" fillId="0" borderId="12" xfId="0" applyNumberFormat="1" applyFont="1" applyFill="1" applyBorder="1" applyAlignment="1">
      <alignment horizontal="right" vertical="center" wrapText="1"/>
    </xf>
    <xf numFmtId="177" fontId="13" fillId="0" borderId="16" xfId="0" applyNumberFormat="1" applyFont="1" applyFill="1" applyBorder="1" applyAlignment="1">
      <alignment horizontal="right" vertical="center" wrapText="1"/>
    </xf>
    <xf numFmtId="177" fontId="39" fillId="33" borderId="16" xfId="0" applyNumberFormat="1" applyFont="1" applyFill="1" applyBorder="1" applyAlignment="1">
      <alignment horizontal="right" vertical="center" wrapText="1"/>
    </xf>
    <xf numFmtId="177" fontId="42" fillId="0" borderId="12" xfId="0" applyNumberFormat="1" applyFont="1" applyBorder="1" applyAlignment="1">
      <alignment horizontal="right" vertical="center" wrapText="1"/>
    </xf>
    <xf numFmtId="177" fontId="45" fillId="0" borderId="12" xfId="0" applyNumberFormat="1" applyFont="1" applyBorder="1" applyAlignment="1">
      <alignment horizontal="right" vertical="center" wrapText="1"/>
    </xf>
    <xf numFmtId="177" fontId="45" fillId="0" borderId="12" xfId="0" applyNumberFormat="1" applyFont="1" applyBorder="1" applyAlignment="1">
      <alignment horizontal="right" vertical="center" wrapText="1"/>
    </xf>
    <xf numFmtId="177" fontId="46" fillId="0" borderId="12" xfId="0" applyNumberFormat="1" applyFont="1" applyBorder="1" applyAlignment="1">
      <alignment horizontal="right" vertical="center" wrapText="1"/>
    </xf>
    <xf numFmtId="177" fontId="40" fillId="0" borderId="12" xfId="0" applyNumberFormat="1" applyFont="1" applyBorder="1" applyAlignment="1">
      <alignment horizontal="right" vertical="center"/>
    </xf>
    <xf numFmtId="177" fontId="40" fillId="33" borderId="12" xfId="0" applyNumberFormat="1" applyFont="1" applyFill="1" applyBorder="1" applyAlignment="1">
      <alignment horizontal="right" vertical="center" wrapText="1"/>
    </xf>
    <xf numFmtId="0" fontId="44" fillId="0" borderId="18" xfId="0" applyFont="1" applyBorder="1" applyAlignment="1">
      <alignment horizontal="center" vertical="center" wrapText="1"/>
    </xf>
    <xf numFmtId="177" fontId="39" fillId="0" borderId="14" xfId="0" applyNumberFormat="1" applyFont="1" applyFill="1" applyBorder="1" applyAlignment="1">
      <alignment horizontal="right" vertical="center" wrapText="1"/>
    </xf>
    <xf numFmtId="177" fontId="40" fillId="0" borderId="10" xfId="0" applyNumberFormat="1" applyFont="1" applyBorder="1" applyAlignment="1">
      <alignment horizontal="right" vertical="center" wrapText="1"/>
    </xf>
    <xf numFmtId="177" fontId="39" fillId="0" borderId="10" xfId="0" applyNumberFormat="1" applyFont="1" applyFill="1" applyBorder="1" applyAlignment="1">
      <alignment horizontal="right" vertical="center" wrapText="1"/>
    </xf>
    <xf numFmtId="177" fontId="13" fillId="0" borderId="14" xfId="0" applyNumberFormat="1" applyFont="1" applyFill="1" applyBorder="1" applyAlignment="1">
      <alignment horizontal="right" vertical="center" wrapText="1"/>
    </xf>
    <xf numFmtId="177" fontId="39" fillId="33" borderId="14" xfId="0" applyNumberFormat="1" applyFont="1" applyFill="1" applyBorder="1" applyAlignment="1">
      <alignment horizontal="right" vertical="center" wrapText="1"/>
    </xf>
    <xf numFmtId="177" fontId="13" fillId="0" borderId="10" xfId="0" applyNumberFormat="1" applyFont="1" applyBorder="1" applyAlignment="1">
      <alignment horizontal="right" vertical="center" wrapText="1"/>
    </xf>
    <xf numFmtId="177" fontId="42" fillId="0" borderId="10" xfId="0" applyNumberFormat="1" applyFont="1" applyBorder="1" applyAlignment="1">
      <alignment horizontal="right" vertical="center" wrapText="1"/>
    </xf>
    <xf numFmtId="177" fontId="45" fillId="0" borderId="10" xfId="0" applyNumberFormat="1" applyFont="1" applyBorder="1" applyAlignment="1">
      <alignment horizontal="right" vertical="center" wrapText="1"/>
    </xf>
    <xf numFmtId="177" fontId="45" fillId="0" borderId="10" xfId="0" applyNumberFormat="1" applyFont="1" applyBorder="1" applyAlignment="1">
      <alignment horizontal="right" vertical="center" wrapText="1"/>
    </xf>
    <xf numFmtId="177" fontId="46" fillId="0" borderId="10" xfId="0" applyNumberFormat="1" applyFont="1" applyBorder="1" applyAlignment="1">
      <alignment horizontal="right" vertical="center" wrapText="1"/>
    </xf>
    <xf numFmtId="177" fontId="42" fillId="0" borderId="10" xfId="0" applyNumberFormat="1" applyFont="1" applyBorder="1" applyAlignment="1">
      <alignment horizontal="right" vertical="center" wrapText="1"/>
    </xf>
    <xf numFmtId="177" fontId="40" fillId="0" borderId="10" xfId="0" applyNumberFormat="1" applyFont="1" applyBorder="1" applyAlignment="1">
      <alignment horizontal="right" vertical="center"/>
    </xf>
    <xf numFmtId="177" fontId="40" fillId="33" borderId="10" xfId="0" applyNumberFormat="1" applyFont="1" applyFill="1" applyBorder="1" applyAlignment="1">
      <alignment horizontal="right" vertical="center" wrapText="1"/>
    </xf>
    <xf numFmtId="177" fontId="43" fillId="0" borderId="28" xfId="0" applyNumberFormat="1" applyFont="1" applyBorder="1" applyAlignment="1">
      <alignment horizontal="center" vertical="center" wrapText="1"/>
    </xf>
    <xf numFmtId="177" fontId="13" fillId="0" borderId="17" xfId="0" applyNumberFormat="1" applyFont="1" applyBorder="1" applyAlignment="1">
      <alignment horizontal="center" vertical="center" wrapText="1"/>
    </xf>
    <xf numFmtId="177" fontId="30" fillId="0" borderId="17" xfId="0" applyNumberFormat="1" applyFont="1" applyBorder="1" applyAlignment="1">
      <alignment horizontal="center" vertical="center" wrapText="1"/>
    </xf>
    <xf numFmtId="177" fontId="30" fillId="33" borderId="17" xfId="0" applyNumberFormat="1" applyFont="1" applyFill="1" applyBorder="1" applyAlignment="1">
      <alignment horizontal="center" vertical="center" wrapText="1"/>
    </xf>
    <xf numFmtId="177" fontId="40" fillId="0" borderId="17" xfId="0" applyNumberFormat="1" applyFont="1" applyBorder="1" applyAlignment="1">
      <alignment horizontal="center" vertical="center" wrapText="1"/>
    </xf>
    <xf numFmtId="177" fontId="30" fillId="33" borderId="17" xfId="0" applyNumberFormat="1" applyFont="1" applyFill="1" applyBorder="1" applyAlignment="1">
      <alignment horizontal="center" vertical="center" wrapText="1"/>
    </xf>
    <xf numFmtId="0" fontId="44" fillId="0" borderId="29" xfId="0" applyFont="1" applyBorder="1" applyAlignment="1">
      <alignment horizontal="center" vertical="center" wrapText="1"/>
    </xf>
    <xf numFmtId="177" fontId="39" fillId="0" borderId="30" xfId="0" applyNumberFormat="1" applyFont="1" applyFill="1" applyBorder="1" applyAlignment="1">
      <alignment horizontal="right" vertical="center" wrapText="1"/>
    </xf>
    <xf numFmtId="177" fontId="40" fillId="0" borderId="26" xfId="0" applyNumberFormat="1" applyFont="1" applyBorder="1" applyAlignment="1">
      <alignment horizontal="right" vertical="center" wrapText="1"/>
    </xf>
    <xf numFmtId="177" fontId="39" fillId="0" borderId="26" xfId="0" applyNumberFormat="1" applyFont="1" applyFill="1" applyBorder="1" applyAlignment="1">
      <alignment horizontal="right" vertical="center" wrapText="1"/>
    </xf>
    <xf numFmtId="177" fontId="13" fillId="0" borderId="30" xfId="0" applyNumberFormat="1" applyFont="1" applyFill="1" applyBorder="1" applyAlignment="1">
      <alignment horizontal="right" vertical="center" wrapText="1"/>
    </xf>
    <xf numFmtId="177" fontId="39" fillId="33" borderId="30" xfId="0" applyNumberFormat="1" applyFont="1" applyFill="1" applyBorder="1" applyAlignment="1">
      <alignment horizontal="right" vertical="center" wrapText="1"/>
    </xf>
    <xf numFmtId="177" fontId="39" fillId="33" borderId="26" xfId="0" applyNumberFormat="1" applyFont="1" applyFill="1" applyBorder="1" applyAlignment="1">
      <alignment horizontal="right" vertical="center" wrapText="1"/>
    </xf>
    <xf numFmtId="177" fontId="13" fillId="0" borderId="26" xfId="0" applyNumberFormat="1" applyFont="1" applyBorder="1" applyAlignment="1">
      <alignment horizontal="right" vertical="center" wrapText="1"/>
    </xf>
    <xf numFmtId="177" fontId="42" fillId="0" borderId="26" xfId="0" applyNumberFormat="1" applyFont="1" applyBorder="1" applyAlignment="1">
      <alignment horizontal="right" vertical="center" wrapText="1"/>
    </xf>
    <xf numFmtId="177" fontId="45" fillId="0" borderId="26" xfId="0" applyNumberFormat="1" applyFont="1" applyBorder="1" applyAlignment="1">
      <alignment horizontal="right" vertical="center" wrapText="1"/>
    </xf>
    <xf numFmtId="177" fontId="45" fillId="0" borderId="26" xfId="0" applyNumberFormat="1" applyFont="1" applyBorder="1" applyAlignment="1">
      <alignment horizontal="right" vertical="center" wrapText="1"/>
    </xf>
    <xf numFmtId="177" fontId="46" fillId="0" borderId="26" xfId="0" applyNumberFormat="1" applyFont="1" applyBorder="1" applyAlignment="1">
      <alignment horizontal="right" vertical="center" wrapText="1"/>
    </xf>
    <xf numFmtId="177" fontId="42" fillId="0" borderId="26" xfId="0" applyNumberFormat="1" applyFont="1" applyBorder="1" applyAlignment="1">
      <alignment horizontal="right" vertical="center" wrapText="1"/>
    </xf>
    <xf numFmtId="177" fontId="40" fillId="0" borderId="26" xfId="0" applyNumberFormat="1" applyFont="1" applyBorder="1" applyAlignment="1">
      <alignment horizontal="right" vertical="center"/>
    </xf>
    <xf numFmtId="177" fontId="40" fillId="33" borderId="26" xfId="0" applyNumberFormat="1" applyFont="1" applyFill="1" applyBorder="1" applyAlignment="1">
      <alignment horizontal="right" vertical="center" wrapText="1"/>
    </xf>
    <xf numFmtId="0" fontId="2" fillId="0" borderId="0" xfId="0" applyFont="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3"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1" xfId="0" applyFont="1" applyBorder="1" applyAlignment="1">
      <alignment vertical="center" wrapText="1"/>
    </xf>
    <xf numFmtId="0" fontId="2" fillId="0" borderId="24" xfId="0" applyFont="1" applyBorder="1" applyAlignment="1">
      <alignment vertical="center" wrapText="1"/>
    </xf>
    <xf numFmtId="49" fontId="2" fillId="0" borderId="24" xfId="0" applyNumberFormat="1" applyFont="1" applyBorder="1" applyAlignment="1">
      <alignment vertical="center" wrapText="1"/>
    </xf>
    <xf numFmtId="49" fontId="17" fillId="0" borderId="24"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3" fontId="2" fillId="0" borderId="24" xfId="0" applyNumberFormat="1" applyFont="1" applyFill="1" applyBorder="1" applyAlignment="1">
      <alignment horizontal="left" vertical="center" wrapText="1"/>
    </xf>
    <xf numFmtId="3" fontId="17" fillId="0" borderId="24" xfId="0" applyNumberFormat="1" applyFont="1" applyFill="1" applyBorder="1" applyAlignment="1">
      <alignment horizontal="left" vertical="center" wrapText="1"/>
    </xf>
    <xf numFmtId="0" fontId="3" fillId="0" borderId="24" xfId="0" applyFont="1" applyBorder="1" applyAlignment="1">
      <alignment vertical="center" wrapText="1"/>
    </xf>
    <xf numFmtId="0" fontId="3" fillId="0" borderId="24" xfId="0" applyFont="1" applyBorder="1" applyAlignment="1">
      <alignment horizontal="left" vertical="center" wrapText="1"/>
    </xf>
    <xf numFmtId="0" fontId="15" fillId="0" borderId="24" xfId="0" applyFont="1" applyBorder="1" applyAlignment="1">
      <alignment vertical="center" wrapText="1"/>
    </xf>
    <xf numFmtId="0" fontId="2" fillId="0" borderId="24" xfId="0" applyFont="1" applyBorder="1" applyAlignment="1">
      <alignment horizontal="left" vertical="center" wrapText="1"/>
    </xf>
    <xf numFmtId="3" fontId="2" fillId="0" borderId="24" xfId="0" applyNumberFormat="1" applyFont="1" applyBorder="1" applyAlignment="1">
      <alignment horizontal="left" vertical="center" wrapText="1"/>
    </xf>
    <xf numFmtId="0" fontId="3" fillId="0" borderId="24"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left" vertical="center" wrapText="1"/>
      <protection/>
    </xf>
    <xf numFmtId="172" fontId="2" fillId="0" borderId="32" xfId="0" applyNumberFormat="1" applyFont="1" applyFill="1" applyBorder="1" applyAlignment="1" applyProtection="1">
      <alignment horizontal="left" vertical="center" wrapText="1"/>
      <protection/>
    </xf>
    <xf numFmtId="0" fontId="30" fillId="33" borderId="24" xfId="0" applyFont="1" applyFill="1" applyBorder="1" applyAlignment="1">
      <alignment horizontal="left" vertical="center" wrapText="1"/>
    </xf>
    <xf numFmtId="3" fontId="30" fillId="33" borderId="24" xfId="0" applyNumberFormat="1" applyFont="1" applyFill="1" applyBorder="1" applyAlignment="1">
      <alignment horizontal="left" vertical="center" wrapText="1"/>
    </xf>
    <xf numFmtId="3" fontId="3" fillId="0" borderId="24" xfId="0" applyNumberFormat="1" applyFont="1" applyBorder="1" applyAlignment="1">
      <alignment horizontal="left" vertical="center" wrapText="1"/>
    </xf>
    <xf numFmtId="3" fontId="2" fillId="0" borderId="24" xfId="0" applyNumberFormat="1" applyFont="1" applyBorder="1" applyAlignment="1">
      <alignment horizontal="left" vertical="center" wrapText="1"/>
    </xf>
    <xf numFmtId="0" fontId="2" fillId="0" borderId="24" xfId="0" applyFont="1" applyBorder="1" applyAlignment="1">
      <alignment horizontal="left" vertical="center" wrapText="1"/>
    </xf>
    <xf numFmtId="0" fontId="3" fillId="0" borderId="24" xfId="0" applyFont="1" applyBorder="1" applyAlignment="1">
      <alignment horizontal="left" vertical="center" wrapText="1"/>
    </xf>
    <xf numFmtId="0" fontId="14" fillId="0" borderId="24" xfId="0" applyFont="1" applyBorder="1" applyAlignment="1">
      <alignment horizontal="justify" vertical="center" wrapText="1"/>
    </xf>
    <xf numFmtId="0" fontId="15" fillId="0" borderId="24" xfId="0" applyFont="1" applyBorder="1" applyAlignment="1">
      <alignment horizontal="justify" vertical="center" wrapText="1"/>
    </xf>
    <xf numFmtId="0" fontId="3" fillId="0" borderId="24" xfId="0" applyFont="1" applyBorder="1" applyAlignment="1">
      <alignment horizontal="center" vertical="center" wrapText="1"/>
    </xf>
    <xf numFmtId="3" fontId="17" fillId="0" borderId="24" xfId="0" applyNumberFormat="1" applyFont="1" applyBorder="1" applyAlignment="1">
      <alignment horizontal="left" vertical="center" wrapText="1"/>
    </xf>
    <xf numFmtId="3" fontId="30" fillId="33" borderId="24" xfId="0" applyNumberFormat="1" applyFont="1" applyFill="1" applyBorder="1" applyAlignment="1">
      <alignment horizontal="left" vertical="center" wrapText="1"/>
    </xf>
    <xf numFmtId="0" fontId="30" fillId="33" borderId="24" xfId="0" applyFont="1" applyFill="1" applyBorder="1" applyAlignment="1">
      <alignment vertical="center" wrapText="1"/>
    </xf>
    <xf numFmtId="49" fontId="2" fillId="0" borderId="17"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49" fontId="2" fillId="0" borderId="17" xfId="0" applyNumberFormat="1" applyFont="1" applyFill="1" applyBorder="1" applyAlignment="1">
      <alignment horizontal="center" vertical="center" wrapText="1"/>
    </xf>
    <xf numFmtId="49" fontId="17" fillId="0" borderId="17" xfId="0" applyNumberFormat="1" applyFont="1" applyFill="1" applyBorder="1" applyAlignment="1">
      <alignment horizontal="center" vertical="center" wrapText="1"/>
    </xf>
    <xf numFmtId="49" fontId="15" fillId="0" borderId="17" xfId="0" applyNumberFormat="1" applyFont="1" applyBorder="1" applyAlignment="1">
      <alignment horizontal="center" vertical="center" wrapText="1"/>
    </xf>
    <xf numFmtId="49" fontId="14" fillId="0" borderId="17" xfId="0" applyNumberFormat="1" applyFont="1" applyBorder="1" applyAlignment="1">
      <alignment horizontal="center" vertical="center" wrapText="1"/>
    </xf>
    <xf numFmtId="49" fontId="3" fillId="0" borderId="17" xfId="0" applyNumberFormat="1" applyFont="1" applyFill="1" applyBorder="1" applyAlignment="1" applyProtection="1">
      <alignment horizontal="center" vertical="center" wrapText="1"/>
      <protection/>
    </xf>
    <xf numFmtId="49" fontId="2" fillId="34" borderId="17" xfId="0" applyNumberFormat="1" applyFont="1" applyFill="1" applyBorder="1" applyAlignment="1">
      <alignment horizontal="center" vertical="center" wrapText="1"/>
    </xf>
    <xf numFmtId="49" fontId="2" fillId="0" borderId="17" xfId="0" applyNumberFormat="1" applyFont="1" applyFill="1" applyBorder="1" applyAlignment="1" applyProtection="1">
      <alignment horizontal="center" vertical="center" wrapText="1"/>
      <protection/>
    </xf>
    <xf numFmtId="49" fontId="2" fillId="34" borderId="17" xfId="0" applyNumberFormat="1" applyFont="1" applyFill="1" applyBorder="1" applyAlignment="1" applyProtection="1">
      <alignment horizontal="center" vertical="center" wrapText="1"/>
      <protection/>
    </xf>
    <xf numFmtId="49" fontId="2" fillId="0" borderId="34" xfId="0" applyNumberFormat="1" applyFont="1" applyFill="1" applyBorder="1" applyAlignment="1" applyProtection="1">
      <alignment horizontal="center" vertical="center" wrapText="1"/>
      <protection/>
    </xf>
    <xf numFmtId="49" fontId="30" fillId="33" borderId="17" xfId="0" applyNumberFormat="1" applyFont="1" applyFill="1" applyBorder="1" applyAlignment="1">
      <alignment horizontal="center" vertical="center" wrapText="1"/>
    </xf>
    <xf numFmtId="49" fontId="3" fillId="0" borderId="17" xfId="0" applyNumberFormat="1" applyFont="1" applyBorder="1" applyAlignment="1">
      <alignment horizontal="center" vertical="center" wrapText="1"/>
    </xf>
    <xf numFmtId="49" fontId="30" fillId="33" borderId="17"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3" fontId="3" fillId="35" borderId="24" xfId="0" applyNumberFormat="1" applyFont="1" applyFill="1" applyBorder="1" applyAlignment="1">
      <alignment horizontal="left" vertical="center" wrapText="1"/>
    </xf>
    <xf numFmtId="49" fontId="3" fillId="35" borderId="17" xfId="0" applyNumberFormat="1" applyFont="1" applyFill="1" applyBorder="1" applyAlignment="1">
      <alignment horizontal="center" vertical="center" wrapText="1"/>
    </xf>
    <xf numFmtId="177" fontId="30" fillId="35" borderId="24" xfId="0" applyNumberFormat="1" applyFont="1" applyFill="1" applyBorder="1" applyAlignment="1">
      <alignment horizontal="right" vertical="center" wrapText="1"/>
    </xf>
    <xf numFmtId="177" fontId="40" fillId="35" borderId="12" xfId="0" applyNumberFormat="1" applyFont="1" applyFill="1" applyBorder="1" applyAlignment="1">
      <alignment horizontal="right" vertical="center" wrapText="1"/>
    </xf>
    <xf numFmtId="177" fontId="8" fillId="35" borderId="16" xfId="0" applyNumberFormat="1" applyFont="1" applyFill="1" applyBorder="1" applyAlignment="1">
      <alignment horizontal="center" vertical="center" wrapText="1"/>
    </xf>
    <xf numFmtId="177" fontId="30" fillId="35" borderId="17" xfId="0" applyNumberFormat="1" applyFont="1" applyFill="1" applyBorder="1" applyAlignment="1">
      <alignment horizontal="right" vertical="center" wrapText="1"/>
    </xf>
    <xf numFmtId="2" fontId="30" fillId="35" borderId="12" xfId="0" applyNumberFormat="1" applyFont="1" applyFill="1" applyBorder="1" applyAlignment="1">
      <alignment horizontal="right" vertical="center" wrapText="1"/>
    </xf>
    <xf numFmtId="177" fontId="8" fillId="35" borderId="14" xfId="0" applyNumberFormat="1" applyFont="1" applyFill="1" applyBorder="1" applyAlignment="1">
      <alignment horizontal="center" vertical="center" wrapText="1"/>
    </xf>
    <xf numFmtId="177" fontId="30" fillId="35" borderId="25" xfId="0" applyNumberFormat="1" applyFont="1" applyFill="1" applyBorder="1" applyAlignment="1">
      <alignment horizontal="right" vertical="center" wrapText="1"/>
    </xf>
    <xf numFmtId="177" fontId="40" fillId="35" borderId="10" xfId="0" applyNumberFormat="1" applyFont="1" applyFill="1" applyBorder="1" applyAlignment="1">
      <alignment horizontal="right" vertical="center" wrapText="1"/>
    </xf>
    <xf numFmtId="177" fontId="30" fillId="35" borderId="12" xfId="0" applyNumberFormat="1" applyFont="1" applyFill="1" applyBorder="1" applyAlignment="1">
      <alignment horizontal="right" vertical="center" wrapText="1"/>
    </xf>
    <xf numFmtId="177" fontId="40" fillId="35" borderId="26" xfId="0" applyNumberFormat="1" applyFont="1" applyFill="1" applyBorder="1" applyAlignment="1">
      <alignment horizontal="right" vertical="center" wrapText="1"/>
    </xf>
    <xf numFmtId="177" fontId="30" fillId="35" borderId="15" xfId="0" applyNumberFormat="1" applyFont="1" applyFill="1" applyBorder="1" applyAlignment="1">
      <alignment horizontal="center" vertical="center" wrapText="1"/>
    </xf>
    <xf numFmtId="177" fontId="8" fillId="35" borderId="15" xfId="0" applyNumberFormat="1" applyFont="1" applyFill="1" applyBorder="1" applyAlignment="1">
      <alignment horizontal="center" vertical="center" wrapText="1"/>
    </xf>
    <xf numFmtId="0" fontId="14" fillId="35" borderId="24" xfId="0" applyFont="1" applyFill="1" applyBorder="1" applyAlignment="1">
      <alignment horizontal="justify" vertical="center" wrapText="1"/>
    </xf>
    <xf numFmtId="49" fontId="14" fillId="35" borderId="17" xfId="0" applyNumberFormat="1" applyFont="1" applyFill="1" applyBorder="1" applyAlignment="1">
      <alignment horizontal="center" vertical="center" wrapText="1"/>
    </xf>
    <xf numFmtId="177" fontId="36" fillId="35" borderId="24" xfId="0" applyNumberFormat="1" applyFont="1" applyFill="1" applyBorder="1" applyAlignment="1">
      <alignment horizontal="right" vertical="center" wrapText="1"/>
    </xf>
    <xf numFmtId="177" fontId="42" fillId="35" borderId="12" xfId="0" applyNumberFormat="1" applyFont="1" applyFill="1" applyBorder="1" applyAlignment="1">
      <alignment horizontal="right" vertical="center" wrapText="1"/>
    </xf>
    <xf numFmtId="177" fontId="36" fillId="35" borderId="17" xfId="0" applyNumberFormat="1" applyFont="1" applyFill="1" applyBorder="1" applyAlignment="1">
      <alignment horizontal="right" vertical="center" wrapText="1"/>
    </xf>
    <xf numFmtId="2" fontId="36" fillId="35" borderId="12" xfId="0" applyNumberFormat="1" applyFont="1" applyFill="1" applyBorder="1" applyAlignment="1">
      <alignment horizontal="right" vertical="center" wrapText="1"/>
    </xf>
    <xf numFmtId="177" fontId="36" fillId="35" borderId="25" xfId="0" applyNumberFormat="1" applyFont="1" applyFill="1" applyBorder="1" applyAlignment="1">
      <alignment horizontal="right" vertical="center" wrapText="1"/>
    </xf>
    <xf numFmtId="177" fontId="42" fillId="35" borderId="10" xfId="0" applyNumberFormat="1" applyFont="1" applyFill="1" applyBorder="1" applyAlignment="1">
      <alignment horizontal="right" vertical="center" wrapText="1"/>
    </xf>
    <xf numFmtId="177" fontId="36" fillId="35" borderId="12" xfId="0" applyNumberFormat="1" applyFont="1" applyFill="1" applyBorder="1" applyAlignment="1">
      <alignment horizontal="right" vertical="center" wrapText="1"/>
    </xf>
    <xf numFmtId="177" fontId="42" fillId="35" borderId="26" xfId="0" applyNumberFormat="1" applyFont="1" applyFill="1" applyBorder="1" applyAlignment="1">
      <alignment horizontal="right" vertical="center" wrapText="1"/>
    </xf>
    <xf numFmtId="0" fontId="16" fillId="35" borderId="24" xfId="0" applyFont="1" applyFill="1" applyBorder="1" applyAlignment="1">
      <alignment horizontal="justify" vertical="center" wrapText="1"/>
    </xf>
    <xf numFmtId="49" fontId="16" fillId="35" borderId="17" xfId="0" applyNumberFormat="1" applyFont="1" applyFill="1" applyBorder="1" applyAlignment="1">
      <alignment horizontal="center" vertical="center" wrapText="1"/>
    </xf>
    <xf numFmtId="177" fontId="34" fillId="35" borderId="24" xfId="0" applyNumberFormat="1" applyFont="1" applyFill="1" applyBorder="1" applyAlignment="1">
      <alignment horizontal="right" vertical="center" wrapText="1"/>
    </xf>
    <xf numFmtId="177" fontId="45" fillId="35" borderId="12" xfId="0" applyNumberFormat="1" applyFont="1" applyFill="1" applyBorder="1" applyAlignment="1">
      <alignment horizontal="right" vertical="center" wrapText="1"/>
    </xf>
    <xf numFmtId="177" fontId="34" fillId="35" borderId="17" xfId="0" applyNumberFormat="1" applyFont="1" applyFill="1" applyBorder="1" applyAlignment="1">
      <alignment horizontal="right" vertical="center" wrapText="1"/>
    </xf>
    <xf numFmtId="177" fontId="34" fillId="35" borderId="12" xfId="0" applyNumberFormat="1" applyFont="1" applyFill="1" applyBorder="1" applyAlignment="1">
      <alignment horizontal="right" vertical="center" wrapText="1"/>
    </xf>
    <xf numFmtId="177" fontId="34" fillId="35" borderId="25" xfId="0" applyNumberFormat="1" applyFont="1" applyFill="1" applyBorder="1" applyAlignment="1">
      <alignment horizontal="right" vertical="center" wrapText="1"/>
    </xf>
    <xf numFmtId="177" fontId="45" fillId="35" borderId="10" xfId="0" applyNumberFormat="1" applyFont="1" applyFill="1" applyBorder="1" applyAlignment="1">
      <alignment horizontal="right" vertical="center" wrapText="1"/>
    </xf>
    <xf numFmtId="177" fontId="45" fillId="35" borderId="26" xfId="0" applyNumberFormat="1" applyFont="1" applyFill="1" applyBorder="1" applyAlignment="1">
      <alignment horizontal="right" vertical="center" wrapText="1"/>
    </xf>
    <xf numFmtId="177" fontId="34" fillId="35" borderId="24" xfId="0" applyNumberFormat="1" applyFont="1" applyFill="1" applyBorder="1" applyAlignment="1">
      <alignment horizontal="right" vertical="center" wrapText="1"/>
    </xf>
    <xf numFmtId="177" fontId="45" fillId="35" borderId="12" xfId="0" applyNumberFormat="1" applyFont="1" applyFill="1" applyBorder="1" applyAlignment="1">
      <alignment horizontal="right" vertical="center" wrapText="1"/>
    </xf>
    <xf numFmtId="177" fontId="34" fillId="35" borderId="17" xfId="0" applyNumberFormat="1" applyFont="1" applyFill="1" applyBorder="1" applyAlignment="1">
      <alignment horizontal="right" vertical="center" wrapText="1"/>
    </xf>
    <xf numFmtId="177" fontId="34" fillId="35" borderId="12" xfId="0" applyNumberFormat="1" applyFont="1" applyFill="1" applyBorder="1" applyAlignment="1">
      <alignment horizontal="right" vertical="center" wrapText="1"/>
    </xf>
    <xf numFmtId="177" fontId="34" fillId="35" borderId="25" xfId="0" applyNumberFormat="1" applyFont="1" applyFill="1" applyBorder="1" applyAlignment="1">
      <alignment horizontal="right" vertical="center" wrapText="1"/>
    </xf>
    <xf numFmtId="177" fontId="45" fillId="35" borderId="10" xfId="0" applyNumberFormat="1" applyFont="1" applyFill="1" applyBorder="1" applyAlignment="1">
      <alignment horizontal="right" vertical="center" wrapText="1"/>
    </xf>
    <xf numFmtId="177" fontId="45" fillId="35" borderId="26" xfId="0" applyNumberFormat="1" applyFont="1" applyFill="1" applyBorder="1" applyAlignment="1">
      <alignment horizontal="right" vertical="center" wrapText="1"/>
    </xf>
    <xf numFmtId="0" fontId="3" fillId="35" borderId="24" xfId="0" applyFont="1" applyFill="1" applyBorder="1" applyAlignment="1">
      <alignment horizontal="left" vertical="center" wrapText="1"/>
    </xf>
    <xf numFmtId="177" fontId="36" fillId="35" borderId="24" xfId="0" applyNumberFormat="1" applyFont="1" applyFill="1" applyBorder="1" applyAlignment="1">
      <alignment horizontal="right" vertical="center" wrapText="1"/>
    </xf>
    <xf numFmtId="177" fontId="42" fillId="35" borderId="12" xfId="0" applyNumberFormat="1" applyFont="1" applyFill="1" applyBorder="1" applyAlignment="1">
      <alignment horizontal="right" vertical="center" wrapText="1"/>
    </xf>
    <xf numFmtId="177" fontId="36" fillId="35" borderId="17" xfId="0" applyNumberFormat="1" applyFont="1" applyFill="1" applyBorder="1" applyAlignment="1">
      <alignment horizontal="right" vertical="center" wrapText="1"/>
    </xf>
    <xf numFmtId="177" fontId="36" fillId="35" borderId="12" xfId="0" applyNumberFormat="1" applyFont="1" applyFill="1" applyBorder="1" applyAlignment="1">
      <alignment horizontal="right" vertical="center" wrapText="1"/>
    </xf>
    <xf numFmtId="177" fontId="36" fillId="35" borderId="25" xfId="0" applyNumberFormat="1" applyFont="1" applyFill="1" applyBorder="1" applyAlignment="1">
      <alignment horizontal="right" vertical="center" wrapText="1"/>
    </xf>
    <xf numFmtId="177" fontId="42" fillId="35" borderId="10" xfId="0" applyNumberFormat="1" applyFont="1" applyFill="1" applyBorder="1" applyAlignment="1">
      <alignment horizontal="right" vertical="center" wrapText="1"/>
    </xf>
    <xf numFmtId="177" fontId="42" fillId="35" borderId="26" xfId="0" applyNumberFormat="1" applyFont="1" applyFill="1" applyBorder="1" applyAlignment="1">
      <alignment horizontal="right" vertical="center" wrapText="1"/>
    </xf>
    <xf numFmtId="177" fontId="30" fillId="35" borderId="10" xfId="0" applyNumberFormat="1" applyFont="1" applyFill="1" applyBorder="1" applyAlignment="1">
      <alignment horizontal="center" vertical="center" wrapText="1"/>
    </xf>
    <xf numFmtId="0" fontId="3" fillId="35" borderId="24" xfId="0" applyFont="1" applyFill="1" applyBorder="1" applyAlignment="1">
      <alignment vertical="center" wrapText="1"/>
    </xf>
    <xf numFmtId="49" fontId="3" fillId="35" borderId="17" xfId="0" applyNumberFormat="1" applyFont="1" applyFill="1" applyBorder="1" applyAlignment="1">
      <alignment horizontal="center" vertical="center" wrapText="1"/>
    </xf>
    <xf numFmtId="177" fontId="30" fillId="35" borderId="24" xfId="0" applyNumberFormat="1" applyFont="1" applyFill="1" applyBorder="1" applyAlignment="1">
      <alignment horizontal="right" vertical="center"/>
    </xf>
    <xf numFmtId="177" fontId="39" fillId="35" borderId="12" xfId="0" applyNumberFormat="1" applyFont="1" applyFill="1" applyBorder="1" applyAlignment="1">
      <alignment horizontal="right" vertical="center"/>
    </xf>
    <xf numFmtId="177" fontId="30" fillId="35" borderId="17" xfId="0" applyNumberFormat="1" applyFont="1" applyFill="1" applyBorder="1" applyAlignment="1">
      <alignment horizontal="right" vertical="center"/>
    </xf>
    <xf numFmtId="177" fontId="30" fillId="35" borderId="12" xfId="0" applyNumberFormat="1" applyFont="1" applyFill="1" applyBorder="1" applyAlignment="1">
      <alignment horizontal="right" vertical="center"/>
    </xf>
    <xf numFmtId="0" fontId="2" fillId="0" borderId="24" xfId="0" applyFont="1" applyFill="1" applyBorder="1" applyAlignment="1">
      <alignment horizontal="left" vertical="center" wrapText="1"/>
    </xf>
    <xf numFmtId="177" fontId="40" fillId="0" borderId="1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0" fontId="0" fillId="0" borderId="0" xfId="0" applyFont="1" applyBorder="1" applyAlignment="1">
      <alignment/>
    </xf>
    <xf numFmtId="177" fontId="13" fillId="0" borderId="15" xfId="0" applyNumberFormat="1" applyFont="1" applyBorder="1" applyAlignment="1">
      <alignment horizontal="center" vertical="center" wrapText="1"/>
    </xf>
    <xf numFmtId="177" fontId="47" fillId="0" borderId="15" xfId="0" applyNumberFormat="1" applyFont="1" applyBorder="1" applyAlignment="1">
      <alignment horizontal="center" vertical="center" wrapText="1"/>
    </xf>
    <xf numFmtId="0" fontId="38" fillId="0" borderId="24" xfId="0" applyFont="1" applyBorder="1" applyAlignment="1">
      <alignment horizontal="left" vertical="center" wrapText="1" shrinkToFit="1"/>
    </xf>
    <xf numFmtId="0" fontId="38" fillId="36" borderId="24" xfId="0" applyFont="1" applyFill="1" applyBorder="1" applyAlignment="1">
      <alignment horizontal="left" vertical="center" wrapText="1" shrinkToFit="1"/>
    </xf>
    <xf numFmtId="0" fontId="38" fillId="0" borderId="24" xfId="0" applyNumberFormat="1" applyFont="1" applyFill="1" applyBorder="1" applyAlignment="1" applyProtection="1">
      <alignment horizontal="left" vertical="center" wrapText="1" shrinkToFit="1"/>
      <protection/>
    </xf>
    <xf numFmtId="177" fontId="48" fillId="0" borderId="12" xfId="0" applyNumberFormat="1" applyFont="1" applyBorder="1" applyAlignment="1">
      <alignment horizontal="right" vertical="center" wrapText="1"/>
    </xf>
    <xf numFmtId="2" fontId="15" fillId="0" borderId="12" xfId="0" applyNumberFormat="1" applyFont="1" applyBorder="1" applyAlignment="1">
      <alignment horizontal="right" vertical="center" wrapText="1"/>
    </xf>
    <xf numFmtId="0" fontId="49" fillId="0" borderId="25" xfId="0" applyFont="1" applyBorder="1" applyAlignment="1">
      <alignment vertical="center" wrapText="1" shrinkToFit="1"/>
    </xf>
    <xf numFmtId="179" fontId="50" fillId="34" borderId="26" xfId="54" applyNumberFormat="1" applyFont="1" applyFill="1" applyBorder="1" applyAlignment="1">
      <alignment horizontal="center" vertical="center" wrapText="1"/>
      <protection/>
    </xf>
    <xf numFmtId="2" fontId="17" fillId="0" borderId="12" xfId="0" applyNumberFormat="1" applyFont="1" applyBorder="1" applyAlignment="1">
      <alignment horizontal="right" vertical="center" wrapText="1"/>
    </xf>
    <xf numFmtId="177" fontId="52" fillId="0" borderId="12" xfId="0" applyNumberFormat="1" applyFont="1" applyBorder="1" applyAlignment="1">
      <alignment horizontal="right" vertical="center" wrapText="1"/>
    </xf>
    <xf numFmtId="0" fontId="20" fillId="0" borderId="24" xfId="0" applyFont="1" applyBorder="1" applyAlignment="1">
      <alignment horizontal="left" vertical="center" wrapText="1"/>
    </xf>
    <xf numFmtId="49" fontId="20" fillId="0" borderId="17" xfId="0" applyNumberFormat="1" applyFont="1" applyBorder="1" applyAlignment="1">
      <alignment horizontal="center" vertical="center" wrapText="1"/>
    </xf>
    <xf numFmtId="0" fontId="53" fillId="0" borderId="0" xfId="0" applyFont="1" applyBorder="1" applyAlignment="1">
      <alignment/>
    </xf>
    <xf numFmtId="177" fontId="45" fillId="0" borderId="24" xfId="0" applyNumberFormat="1" applyFont="1" applyBorder="1" applyAlignment="1">
      <alignment horizontal="right" vertical="center" wrapText="1"/>
    </xf>
    <xf numFmtId="177" fontId="40" fillId="0" borderId="12" xfId="0" applyNumberFormat="1" applyFont="1" applyBorder="1" applyAlignment="1">
      <alignment horizontal="center" vertical="center" wrapText="1"/>
    </xf>
    <xf numFmtId="177" fontId="45" fillId="0" borderId="17" xfId="0" applyNumberFormat="1" applyFont="1" applyBorder="1" applyAlignment="1">
      <alignment horizontal="right" vertical="center" wrapText="1"/>
    </xf>
    <xf numFmtId="177" fontId="40" fillId="0" borderId="10" xfId="0" applyNumberFormat="1" applyFont="1" applyBorder="1" applyAlignment="1">
      <alignment horizontal="center" vertical="center" wrapText="1"/>
    </xf>
    <xf numFmtId="177" fontId="45" fillId="0" borderId="25" xfId="0" applyNumberFormat="1" applyFont="1" applyBorder="1" applyAlignment="1">
      <alignment horizontal="right" vertical="center" wrapText="1"/>
    </xf>
    <xf numFmtId="177" fontId="40" fillId="0" borderId="15" xfId="0" applyNumberFormat="1" applyFont="1" applyBorder="1" applyAlignment="1">
      <alignment horizontal="center" vertical="center" wrapText="1"/>
    </xf>
    <xf numFmtId="177" fontId="54" fillId="0" borderId="12" xfId="0" applyNumberFormat="1" applyFont="1" applyBorder="1" applyAlignment="1">
      <alignment horizontal="right" vertical="center" wrapText="1"/>
    </xf>
    <xf numFmtId="177" fontId="55" fillId="0" borderId="15" xfId="0" applyNumberFormat="1" applyFont="1" applyBorder="1" applyAlignment="1">
      <alignment horizontal="center" vertical="center" wrapText="1"/>
    </xf>
    <xf numFmtId="177" fontId="30" fillId="0" borderId="26" xfId="0" applyNumberFormat="1" applyFont="1" applyBorder="1" applyAlignment="1">
      <alignment horizontal="right" vertical="center" wrapText="1"/>
    </xf>
    <xf numFmtId="0" fontId="49" fillId="34" borderId="24" xfId="0" applyNumberFormat="1" applyFont="1" applyFill="1" applyBorder="1" applyAlignment="1" applyProtection="1">
      <alignment horizontal="left" vertical="center" wrapText="1" shrinkToFit="1"/>
      <protection/>
    </xf>
    <xf numFmtId="177" fontId="37" fillId="0" borderId="12" xfId="0" applyNumberFormat="1" applyFont="1" applyBorder="1" applyAlignment="1">
      <alignment horizontal="right" vertical="center" wrapText="1"/>
    </xf>
    <xf numFmtId="0" fontId="38" fillId="0" borderId="24" xfId="0" applyFont="1" applyFill="1" applyBorder="1" applyAlignment="1">
      <alignment horizontal="left" vertical="center" wrapText="1" shrinkToFit="1"/>
    </xf>
    <xf numFmtId="177" fontId="8" fillId="0" borderId="24" xfId="0" applyNumberFormat="1" applyFont="1" applyFill="1" applyBorder="1" applyAlignment="1">
      <alignment horizontal="right" vertical="center" wrapText="1"/>
    </xf>
    <xf numFmtId="177" fontId="13" fillId="0" borderId="12" xfId="0" applyNumberFormat="1" applyFont="1" applyFill="1" applyBorder="1" applyAlignment="1">
      <alignment horizontal="right" vertical="center" wrapText="1"/>
    </xf>
    <xf numFmtId="177" fontId="8" fillId="0" borderId="12" xfId="0" applyNumberFormat="1" applyFont="1" applyFill="1" applyBorder="1" applyAlignment="1">
      <alignment horizontal="center" vertical="center" wrapText="1"/>
    </xf>
    <xf numFmtId="177" fontId="36" fillId="0" borderId="17" xfId="0" applyNumberFormat="1" applyFont="1" applyFill="1" applyBorder="1" applyAlignment="1">
      <alignment horizontal="right" vertical="center" wrapText="1"/>
    </xf>
    <xf numFmtId="177" fontId="36" fillId="0" borderId="12" xfId="0" applyNumberFormat="1" applyFont="1" applyFill="1" applyBorder="1" applyAlignment="1">
      <alignment horizontal="right" vertical="center" wrapText="1"/>
    </xf>
    <xf numFmtId="177" fontId="8" fillId="0" borderId="10" xfId="0" applyNumberFormat="1" applyFont="1" applyFill="1" applyBorder="1" applyAlignment="1">
      <alignment horizontal="center" vertical="center" wrapText="1"/>
    </xf>
    <xf numFmtId="177" fontId="8" fillId="0" borderId="25" xfId="0" applyNumberFormat="1" applyFont="1" applyFill="1" applyBorder="1" applyAlignment="1">
      <alignment horizontal="right" vertical="center" wrapText="1"/>
    </xf>
    <xf numFmtId="177" fontId="13" fillId="0" borderId="10" xfId="0" applyNumberFormat="1" applyFont="1" applyFill="1" applyBorder="1" applyAlignment="1">
      <alignment horizontal="right" vertical="center" wrapText="1"/>
    </xf>
    <xf numFmtId="177" fontId="13" fillId="0" borderId="26" xfId="0" applyNumberFormat="1" applyFont="1" applyFill="1" applyBorder="1" applyAlignment="1">
      <alignment horizontal="right" vertical="center" wrapText="1"/>
    </xf>
    <xf numFmtId="177" fontId="30" fillId="0" borderId="17" xfId="0" applyNumberFormat="1" applyFont="1" applyFill="1" applyBorder="1" applyAlignment="1">
      <alignment horizontal="center" vertical="center" wrapText="1"/>
    </xf>
    <xf numFmtId="177" fontId="8" fillId="0" borderId="15" xfId="0" applyNumberFormat="1" applyFont="1" applyFill="1" applyBorder="1" applyAlignment="1">
      <alignment horizontal="center" vertical="center" wrapText="1"/>
    </xf>
    <xf numFmtId="2" fontId="14" fillId="0" borderId="12" xfId="0" applyNumberFormat="1" applyFont="1" applyFill="1" applyBorder="1" applyAlignment="1">
      <alignment horizontal="right" vertical="center" wrapText="1"/>
    </xf>
    <xf numFmtId="177" fontId="18" fillId="0" borderId="10" xfId="0" applyNumberFormat="1" applyFont="1" applyFill="1" applyBorder="1" applyAlignment="1">
      <alignment horizontal="center" vertical="center" wrapText="1"/>
    </xf>
    <xf numFmtId="177" fontId="38" fillId="0" borderId="15" xfId="0" applyNumberFormat="1" applyFont="1" applyFill="1" applyBorder="1" applyAlignment="1">
      <alignment horizontal="center" vertical="center" wrapText="1"/>
    </xf>
    <xf numFmtId="0" fontId="0" fillId="0" borderId="0" xfId="0" applyFill="1" applyBorder="1" applyAlignment="1">
      <alignment/>
    </xf>
    <xf numFmtId="3" fontId="44" fillId="0" borderId="24" xfId="0" applyNumberFormat="1" applyFont="1" applyBorder="1" applyAlignment="1">
      <alignment horizontal="left" vertical="center" wrapText="1"/>
    </xf>
    <xf numFmtId="0" fontId="44" fillId="0" borderId="24" xfId="0" applyFont="1" applyBorder="1" applyAlignment="1">
      <alignment horizontal="left" vertical="center" wrapText="1"/>
    </xf>
    <xf numFmtId="0" fontId="100" fillId="0" borderId="0" xfId="0" applyFont="1" applyBorder="1" applyAlignment="1">
      <alignment horizontal="right" vertical="center" wrapText="1"/>
    </xf>
    <xf numFmtId="49" fontId="100" fillId="0" borderId="0" xfId="0" applyNumberFormat="1" applyFont="1" applyBorder="1" applyAlignment="1">
      <alignment horizontal="center" vertical="center" wrapText="1"/>
    </xf>
    <xf numFmtId="172" fontId="101" fillId="0" borderId="0" xfId="0" applyNumberFormat="1" applyFont="1" applyBorder="1" applyAlignment="1">
      <alignment horizontal="right" vertical="center"/>
    </xf>
    <xf numFmtId="172" fontId="102" fillId="0" borderId="0" xfId="0" applyNumberFormat="1" applyFont="1" applyBorder="1" applyAlignment="1">
      <alignment horizontal="right" vertical="center"/>
    </xf>
    <xf numFmtId="177" fontId="101" fillId="0" borderId="0" xfId="0" applyNumberFormat="1" applyFont="1" applyBorder="1" applyAlignment="1">
      <alignment horizontal="center" vertical="center" wrapText="1"/>
    </xf>
    <xf numFmtId="3" fontId="101" fillId="0" borderId="0" xfId="0" applyNumberFormat="1" applyFont="1" applyBorder="1" applyAlignment="1">
      <alignment horizontal="right" vertical="center"/>
    </xf>
    <xf numFmtId="2" fontId="101" fillId="0" borderId="0" xfId="0" applyNumberFormat="1" applyFont="1" applyBorder="1" applyAlignment="1">
      <alignment horizontal="center" vertical="center" wrapText="1"/>
    </xf>
    <xf numFmtId="2" fontId="103" fillId="0" borderId="0" xfId="0" applyNumberFormat="1" applyFont="1" applyBorder="1" applyAlignment="1">
      <alignment horizontal="right" vertical="center"/>
    </xf>
    <xf numFmtId="177" fontId="103" fillId="0" borderId="0" xfId="0" applyNumberFormat="1" applyFont="1" applyBorder="1" applyAlignment="1">
      <alignment horizontal="center" vertical="center" wrapText="1"/>
    </xf>
    <xf numFmtId="2" fontId="103" fillId="0" borderId="0" xfId="0" applyNumberFormat="1" applyFont="1" applyBorder="1" applyAlignment="1">
      <alignment horizontal="center" vertical="center" wrapText="1"/>
    </xf>
    <xf numFmtId="0" fontId="104" fillId="0" borderId="0" xfId="0" applyFont="1" applyBorder="1" applyAlignment="1">
      <alignment/>
    </xf>
    <xf numFmtId="2" fontId="57" fillId="34" borderId="26" xfId="0" applyNumberFormat="1" applyFont="1" applyFill="1" applyBorder="1" applyAlignment="1">
      <alignment horizontal="left" vertical="center" wrapText="1"/>
    </xf>
    <xf numFmtId="0" fontId="56" fillId="0" borderId="24" xfId="0" applyNumberFormat="1" applyFont="1" applyFill="1" applyBorder="1" applyAlignment="1" applyProtection="1">
      <alignment horizontal="left" vertical="center" wrapText="1"/>
      <protection/>
    </xf>
    <xf numFmtId="2" fontId="56" fillId="34" borderId="26" xfId="0" applyNumberFormat="1" applyFont="1" applyFill="1" applyBorder="1" applyAlignment="1">
      <alignment horizontal="left" vertical="center" wrapText="1"/>
    </xf>
    <xf numFmtId="49" fontId="17" fillId="0" borderId="35" xfId="0" applyNumberFormat="1" applyFont="1" applyFill="1" applyBorder="1" applyAlignment="1">
      <alignment horizontal="left" vertical="center" wrapText="1"/>
    </xf>
    <xf numFmtId="49" fontId="17" fillId="0" borderId="26" xfId="0" applyNumberFormat="1" applyFont="1" applyFill="1" applyBorder="1" applyAlignment="1">
      <alignment horizontal="left" vertical="center" wrapText="1"/>
    </xf>
    <xf numFmtId="49" fontId="17" fillId="0" borderId="26" xfId="0" applyNumberFormat="1" applyFont="1" applyBorder="1" applyAlignment="1">
      <alignment horizontal="left" vertical="center" wrapText="1"/>
    </xf>
    <xf numFmtId="2" fontId="58" fillId="34" borderId="26" xfId="0" applyNumberFormat="1" applyFont="1" applyFill="1" applyBorder="1" applyAlignment="1">
      <alignment horizontal="left" vertical="center" wrapText="1"/>
    </xf>
    <xf numFmtId="49" fontId="38" fillId="0" borderId="26" xfId="0" applyNumberFormat="1" applyFont="1" applyBorder="1" applyAlignment="1">
      <alignment horizontal="left" vertical="center" wrapText="1"/>
    </xf>
    <xf numFmtId="0" fontId="105" fillId="0" borderId="26" xfId="0" applyFont="1" applyBorder="1" applyAlignment="1">
      <alignment wrapText="1"/>
    </xf>
    <xf numFmtId="0" fontId="106" fillId="0" borderId="30" xfId="0" applyFont="1" applyBorder="1" applyAlignment="1">
      <alignment wrapText="1"/>
    </xf>
    <xf numFmtId="0" fontId="22" fillId="0" borderId="36" xfId="0" applyFont="1" applyBorder="1" applyAlignment="1">
      <alignment horizontal="center" vertical="center" wrapText="1"/>
    </xf>
    <xf numFmtId="0" fontId="22" fillId="0" borderId="15" xfId="0" applyFont="1" applyBorder="1" applyAlignment="1">
      <alignment horizontal="center" vertical="center" wrapText="1"/>
    </xf>
    <xf numFmtId="0" fontId="10" fillId="0" borderId="37" xfId="0" applyFont="1" applyBorder="1" applyAlignment="1">
      <alignment horizontal="center" vertical="center" wrapText="1"/>
    </xf>
    <xf numFmtId="0" fontId="2" fillId="0" borderId="0" xfId="0" applyFont="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41" xfId="0" applyFont="1" applyBorder="1" applyAlignment="1">
      <alignment horizontal="center" vertical="center" wrapText="1"/>
    </xf>
    <xf numFmtId="49" fontId="43" fillId="0" borderId="28" xfId="0" applyNumberFormat="1" applyFont="1" applyBorder="1" applyAlignment="1">
      <alignment horizontal="center" vertical="center" wrapText="1"/>
    </xf>
    <xf numFmtId="49" fontId="43" fillId="0" borderId="17" xfId="0" applyNumberFormat="1" applyFont="1" applyBorder="1" applyAlignment="1">
      <alignment horizontal="center" vertical="center" wrapText="1"/>
    </xf>
    <xf numFmtId="0" fontId="10" fillId="0" borderId="0" xfId="0" applyFont="1" applyAlignment="1">
      <alignment horizontal="center" vertical="center" wrapText="1"/>
    </xf>
    <xf numFmtId="0" fontId="43" fillId="0" borderId="38"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43"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24"/>
  <sheetViews>
    <sheetView tabSelected="1" zoomScalePageLayoutView="0" workbookViewId="0" topLeftCell="A1">
      <pane xSplit="1" ySplit="7" topLeftCell="B312" activePane="bottomRight" state="frozen"/>
      <selection pane="topLeft" activeCell="B1" sqref="B1"/>
      <selection pane="topRight" activeCell="D1" sqref="D1"/>
      <selection pane="bottomLeft" activeCell="B6" sqref="B6"/>
      <selection pane="bottomRight" activeCell="L148" sqref="L148"/>
    </sheetView>
  </sheetViews>
  <sheetFormatPr defaultColWidth="9.00390625" defaultRowHeight="12.75"/>
  <cols>
    <col min="1" max="1" width="45.375" style="220" customWidth="1"/>
    <col min="2" max="2" width="5.875" style="255" customWidth="1"/>
    <col min="3" max="3" width="12.375" style="1" customWidth="1"/>
    <col min="4" max="4" width="12.375" style="171" customWidth="1"/>
    <col min="5" max="5" width="6.125" style="14" customWidth="1"/>
    <col min="6" max="6" width="12.125" style="1" hidden="1" customWidth="1"/>
    <col min="7" max="7" width="14.625" style="1" hidden="1" customWidth="1"/>
    <col min="8" max="8" width="9.875" style="14" hidden="1" customWidth="1"/>
    <col min="9" max="9" width="12.375" style="1" hidden="1" customWidth="1"/>
    <col min="10" max="10" width="12.375" style="1" customWidth="1"/>
    <col min="11" max="11" width="12.375" style="171" customWidth="1"/>
    <col min="12" max="12" width="13.00390625" style="84" customWidth="1"/>
    <col min="13" max="13" width="12.375" style="171" customWidth="1"/>
    <col min="14" max="14" width="5.625" style="14" customWidth="1"/>
    <col min="15" max="15" width="6.75390625" style="1" customWidth="1"/>
    <col min="16" max="16" width="13.00390625" style="1" hidden="1" customWidth="1"/>
    <col min="17" max="17" width="9.875" style="14" hidden="1" customWidth="1"/>
    <col min="18" max="18" width="10.25390625" style="1" hidden="1" customWidth="1"/>
    <col min="19" max="19" width="13.00390625" style="1" hidden="1" customWidth="1"/>
    <col min="20" max="20" width="9.875" style="14" hidden="1" customWidth="1"/>
    <col min="21" max="21" width="10.25390625" style="1" hidden="1" customWidth="1"/>
  </cols>
  <sheetData>
    <row r="1" spans="15:21" ht="15">
      <c r="O1" s="75" t="s">
        <v>130</v>
      </c>
      <c r="R1" s="75"/>
      <c r="U1" s="75" t="s">
        <v>123</v>
      </c>
    </row>
    <row r="2" spans="1:15" s="3" customFormat="1" ht="35.25" customHeight="1">
      <c r="A2" s="407" t="s">
        <v>175</v>
      </c>
      <c r="B2" s="407"/>
      <c r="C2" s="407"/>
      <c r="D2" s="407"/>
      <c r="E2" s="407"/>
      <c r="F2" s="407"/>
      <c r="G2" s="407"/>
      <c r="H2" s="407"/>
      <c r="I2" s="407"/>
      <c r="J2" s="407"/>
      <c r="K2" s="407"/>
      <c r="L2" s="407"/>
      <c r="M2" s="407"/>
      <c r="N2" s="407"/>
      <c r="O2" s="407"/>
    </row>
    <row r="3" spans="1:15" s="3" customFormat="1" ht="17.25" customHeight="1">
      <c r="A3" s="399" t="s">
        <v>240</v>
      </c>
      <c r="B3" s="399"/>
      <c r="C3" s="399"/>
      <c r="D3" s="399"/>
      <c r="E3" s="399"/>
      <c r="F3" s="399"/>
      <c r="G3" s="399"/>
      <c r="H3" s="399"/>
      <c r="I3" s="399"/>
      <c r="J3" s="399"/>
      <c r="K3" s="399"/>
      <c r="L3" s="399"/>
      <c r="M3" s="399"/>
      <c r="N3" s="399"/>
      <c r="O3" s="399"/>
    </row>
    <row r="4" spans="1:15" s="3" customFormat="1" ht="13.5" customHeight="1">
      <c r="A4" s="400" t="s">
        <v>128</v>
      </c>
      <c r="B4" s="400"/>
      <c r="C4" s="400"/>
      <c r="D4" s="400"/>
      <c r="E4" s="400"/>
      <c r="F4" s="400"/>
      <c r="G4" s="400"/>
      <c r="H4" s="400"/>
      <c r="I4" s="400"/>
      <c r="J4" s="400"/>
      <c r="K4" s="400"/>
      <c r="L4" s="400"/>
      <c r="M4" s="400"/>
      <c r="N4" s="400"/>
      <c r="O4" s="400"/>
    </row>
    <row r="5" spans="1:21" ht="15" customHeight="1" thickBot="1">
      <c r="A5" s="221" t="s">
        <v>88</v>
      </c>
      <c r="B5" s="256"/>
      <c r="C5" s="85"/>
      <c r="D5" s="172"/>
      <c r="E5" s="86"/>
      <c r="F5" s="85"/>
      <c r="G5" s="85"/>
      <c r="H5" s="86"/>
      <c r="I5" s="85"/>
      <c r="J5" s="85"/>
      <c r="K5" s="172"/>
      <c r="L5" s="87"/>
      <c r="M5" s="172"/>
      <c r="N5" s="85"/>
      <c r="O5" s="88"/>
      <c r="P5" s="17"/>
      <c r="Q5" s="17"/>
      <c r="R5"/>
      <c r="S5" s="17"/>
      <c r="T5" s="17"/>
      <c r="U5" t="s">
        <v>88</v>
      </c>
    </row>
    <row r="6" spans="1:21" s="10" customFormat="1" ht="25.5" customHeight="1" thickBot="1">
      <c r="A6" s="413" t="s">
        <v>12</v>
      </c>
      <c r="B6" s="405" t="s">
        <v>167</v>
      </c>
      <c r="C6" s="415" t="s">
        <v>176</v>
      </c>
      <c r="D6" s="408"/>
      <c r="E6" s="416"/>
      <c r="F6" s="404" t="s">
        <v>98</v>
      </c>
      <c r="G6" s="408" t="s">
        <v>93</v>
      </c>
      <c r="H6" s="409"/>
      <c r="I6" s="410" t="s">
        <v>177</v>
      </c>
      <c r="J6" s="403" t="s">
        <v>178</v>
      </c>
      <c r="K6" s="404"/>
      <c r="L6" s="408" t="s">
        <v>179</v>
      </c>
      <c r="M6" s="408"/>
      <c r="N6" s="409"/>
      <c r="O6" s="410" t="s">
        <v>180</v>
      </c>
      <c r="P6" s="401" t="s">
        <v>124</v>
      </c>
      <c r="Q6" s="402"/>
      <c r="R6" s="397" t="s">
        <v>125</v>
      </c>
      <c r="S6" s="401" t="s">
        <v>126</v>
      </c>
      <c r="T6" s="402"/>
      <c r="U6" s="397" t="s">
        <v>127</v>
      </c>
    </row>
    <row r="7" spans="1:21" s="10" customFormat="1" ht="95.25" customHeight="1">
      <c r="A7" s="414"/>
      <c r="B7" s="406"/>
      <c r="C7" s="155" t="s">
        <v>24</v>
      </c>
      <c r="D7" s="175" t="s">
        <v>140</v>
      </c>
      <c r="E7" s="156" t="s">
        <v>63</v>
      </c>
      <c r="F7" s="411"/>
      <c r="G7" s="157" t="s">
        <v>24</v>
      </c>
      <c r="H7" s="158" t="s">
        <v>63</v>
      </c>
      <c r="I7" s="412"/>
      <c r="J7" s="155" t="s">
        <v>24</v>
      </c>
      <c r="K7" s="185" t="s">
        <v>140</v>
      </c>
      <c r="L7" s="159" t="s">
        <v>24</v>
      </c>
      <c r="M7" s="205" t="s">
        <v>140</v>
      </c>
      <c r="N7" s="199" t="s">
        <v>63</v>
      </c>
      <c r="O7" s="411"/>
      <c r="P7" s="26" t="s">
        <v>24</v>
      </c>
      <c r="Q7" s="70" t="s">
        <v>63</v>
      </c>
      <c r="R7" s="398"/>
      <c r="S7" s="26" t="s">
        <v>24</v>
      </c>
      <c r="T7" s="70" t="s">
        <v>63</v>
      </c>
      <c r="U7" s="398"/>
    </row>
    <row r="8" spans="1:21" s="28" customFormat="1" ht="25.5">
      <c r="A8" s="223" t="s">
        <v>113</v>
      </c>
      <c r="B8" s="257"/>
      <c r="C8" s="162">
        <f>SUM(C10,C11,C13,C14,C15,C19,C25,C32,C33,C37,C38)</f>
        <v>1370</v>
      </c>
      <c r="D8" s="330">
        <f>SUM(D10,D11,D13,D14,D15,D19,D25,D32,D33,D37,D38)</f>
        <v>0</v>
      </c>
      <c r="E8" s="89">
        <f>C8/$C$81*100</f>
        <v>22.249650826647613</v>
      </c>
      <c r="F8" s="76" t="e">
        <f>SUM(F10,F12:F15,F16,F18:F20,F25,F31:F38)</f>
        <v>#REF!</v>
      </c>
      <c r="G8" s="36" t="e">
        <f>SUM(G10,G12:G15,G16,G18:G20,G25,G31:G38)</f>
        <v>#REF!</v>
      </c>
      <c r="H8" s="90" t="e">
        <f>G8/$G$81*100</f>
        <v>#REF!</v>
      </c>
      <c r="I8" s="77">
        <f>SUM(I10,I11,I13,I14,I15,I19,I25,I32,I33,I37,I38)</f>
        <v>0</v>
      </c>
      <c r="J8" s="162">
        <f>SUM(J10,J11,J13,J14,J15,J19,J25,J32,J33,J37,J38)</f>
        <v>1370</v>
      </c>
      <c r="K8" s="330">
        <f>SUM(K10,K11,K13,K14,K15,K19,K25,K32,K33,K37,K38)</f>
        <v>0</v>
      </c>
      <c r="L8" s="162">
        <f>SUM(L10,L11,L13,L14,L15,L19,L25,L32,L33,L37,L38)</f>
        <v>1382.1</v>
      </c>
      <c r="M8" s="330">
        <f>SUM(M10,M11,M13,M14,M15,M19,M25,M32,M33,M37,M38)</f>
        <v>0</v>
      </c>
      <c r="N8" s="146">
        <f>L8/$L$81*100</f>
        <v>24.016890541644216</v>
      </c>
      <c r="O8" s="91">
        <f>ROUND(L8/J8*100,1)</f>
        <v>100.9</v>
      </c>
      <c r="P8" s="36" t="e">
        <f>SUM(P10,P12:P15,P16,P18:P20,P25,P31:P38)</f>
        <v>#REF!</v>
      </c>
      <c r="Q8" s="27" t="e">
        <f>P8/$P$81*100</f>
        <v>#REF!</v>
      </c>
      <c r="R8" s="74" t="e">
        <f>ROUND(P8/L8*100,1)</f>
        <v>#REF!</v>
      </c>
      <c r="S8" s="36" t="e">
        <f>SUM(S10,S12:S15,S16,S18:S20,S25,S31:S38)</f>
        <v>#REF!</v>
      </c>
      <c r="T8" s="27" t="e">
        <f>S8/$S$81*100</f>
        <v>#REF!</v>
      </c>
      <c r="U8" s="74" t="e">
        <f>ROUND(S8/P8*100,1)</f>
        <v>#REF!</v>
      </c>
    </row>
    <row r="9" spans="1:21" s="4" customFormat="1" ht="15">
      <c r="A9" s="224" t="s">
        <v>0</v>
      </c>
      <c r="B9" s="258"/>
      <c r="C9" s="92"/>
      <c r="D9" s="101"/>
      <c r="E9" s="93"/>
      <c r="F9" s="94"/>
      <c r="G9" s="31"/>
      <c r="H9" s="95"/>
      <c r="I9" s="96"/>
      <c r="J9" s="92"/>
      <c r="K9" s="187"/>
      <c r="L9" s="31"/>
      <c r="M9" s="207"/>
      <c r="N9" s="97"/>
      <c r="O9" s="97"/>
      <c r="P9" s="34"/>
      <c r="Q9" s="22"/>
      <c r="R9" s="73"/>
      <c r="S9" s="34"/>
      <c r="T9" s="22"/>
      <c r="U9" s="73"/>
    </row>
    <row r="10" spans="1:21" ht="15">
      <c r="A10" s="225" t="s">
        <v>135</v>
      </c>
      <c r="B10" s="259"/>
      <c r="C10" s="77">
        <v>524.1</v>
      </c>
      <c r="D10" s="170"/>
      <c r="E10" s="93"/>
      <c r="F10" s="76" t="e">
        <f>#REF!+#REF!</f>
        <v>#REF!</v>
      </c>
      <c r="G10" s="36" t="e">
        <f>#REF!+#REF!</f>
        <v>#REF!</v>
      </c>
      <c r="H10" s="95"/>
      <c r="I10" s="78"/>
      <c r="J10" s="77">
        <v>524.1</v>
      </c>
      <c r="K10" s="186"/>
      <c r="L10" s="36">
        <v>546.8</v>
      </c>
      <c r="M10" s="206"/>
      <c r="N10" s="97"/>
      <c r="O10" s="91">
        <f>ROUND(L10/J10*100,1)</f>
        <v>104.3</v>
      </c>
      <c r="P10" s="33" t="e">
        <f>#REF!+#REF!</f>
        <v>#REF!</v>
      </c>
      <c r="Q10" s="22"/>
      <c r="R10" s="74" t="e">
        <f aca="true" t="shared" si="0" ref="R10:R55">ROUND(P10/L10*100,1)</f>
        <v>#REF!</v>
      </c>
      <c r="S10" s="33" t="e">
        <f>#REF!+#REF!</f>
        <v>#REF!</v>
      </c>
      <c r="T10" s="22"/>
      <c r="U10" s="74" t="e">
        <f aca="true" t="shared" si="1" ref="U10:U55">ROUND(S10/P10*100,1)</f>
        <v>#REF!</v>
      </c>
    </row>
    <row r="11" spans="1:21" ht="48">
      <c r="A11" s="340" t="s">
        <v>170</v>
      </c>
      <c r="B11" s="253"/>
      <c r="C11" s="77">
        <v>402</v>
      </c>
      <c r="D11" s="170"/>
      <c r="E11" s="93"/>
      <c r="F11" s="94"/>
      <c r="G11" s="31"/>
      <c r="H11" s="95"/>
      <c r="I11" s="78"/>
      <c r="J11" s="77">
        <v>402</v>
      </c>
      <c r="K11" s="186"/>
      <c r="L11" s="31">
        <v>431</v>
      </c>
      <c r="M11" s="206"/>
      <c r="N11" s="97"/>
      <c r="O11" s="91">
        <f>ROUND(L11/J11*100,1)</f>
        <v>107.2</v>
      </c>
      <c r="P11" s="34"/>
      <c r="Q11" s="22"/>
      <c r="R11" s="74">
        <f>ROUND(P11/L11*100,1)</f>
        <v>0</v>
      </c>
      <c r="S11" s="34"/>
      <c r="T11" s="22"/>
      <c r="U11" s="74" t="e">
        <f>ROUND(S11/P11*100,1)</f>
        <v>#DIV/0!</v>
      </c>
    </row>
    <row r="12" spans="1:21" ht="25.5" hidden="1">
      <c r="A12" s="226" t="s">
        <v>2</v>
      </c>
      <c r="B12" s="253"/>
      <c r="C12" s="77"/>
      <c r="D12" s="170"/>
      <c r="E12" s="93"/>
      <c r="F12" s="94"/>
      <c r="G12" s="31"/>
      <c r="H12" s="95"/>
      <c r="I12" s="78"/>
      <c r="J12" s="77"/>
      <c r="K12" s="186"/>
      <c r="L12" s="31"/>
      <c r="M12" s="206"/>
      <c r="N12" s="97"/>
      <c r="O12" s="91" t="e">
        <f aca="true" t="shared" si="2" ref="O12:O55">ROUND(L12/J12*100,1)</f>
        <v>#DIV/0!</v>
      </c>
      <c r="P12" s="34"/>
      <c r="Q12" s="22"/>
      <c r="R12" s="74" t="e">
        <f t="shared" si="0"/>
        <v>#DIV/0!</v>
      </c>
      <c r="S12" s="34"/>
      <c r="T12" s="22"/>
      <c r="U12" s="74" t="e">
        <f t="shared" si="1"/>
        <v>#DIV/0!</v>
      </c>
    </row>
    <row r="13" spans="1:21" ht="15">
      <c r="A13" s="227" t="s">
        <v>137</v>
      </c>
      <c r="B13" s="253"/>
      <c r="C13" s="77"/>
      <c r="D13" s="170"/>
      <c r="E13" s="93"/>
      <c r="F13" s="94"/>
      <c r="G13" s="31"/>
      <c r="H13" s="95"/>
      <c r="I13" s="78"/>
      <c r="J13" s="77"/>
      <c r="K13" s="186"/>
      <c r="L13" s="31"/>
      <c r="M13" s="206"/>
      <c r="N13" s="97"/>
      <c r="O13" s="91" t="e">
        <f>ROUND(L13/J13*100,1)</f>
        <v>#DIV/0!</v>
      </c>
      <c r="P13" s="34"/>
      <c r="Q13" s="22"/>
      <c r="R13" s="74" t="e">
        <f>ROUND(P13/L13*100,1)</f>
        <v>#DIV/0!</v>
      </c>
      <c r="S13" s="34"/>
      <c r="T13" s="22"/>
      <c r="U13" s="74" t="e">
        <f>ROUND(S13/P13*100,1)</f>
        <v>#DIV/0!</v>
      </c>
    </row>
    <row r="14" spans="1:21" ht="15">
      <c r="A14" s="227" t="s">
        <v>129</v>
      </c>
      <c r="B14" s="253"/>
      <c r="C14" s="77">
        <v>9.5</v>
      </c>
      <c r="D14" s="170"/>
      <c r="E14" s="93"/>
      <c r="F14" s="94"/>
      <c r="G14" s="31"/>
      <c r="H14" s="95"/>
      <c r="I14" s="78"/>
      <c r="J14" s="77">
        <v>9.5</v>
      </c>
      <c r="K14" s="186"/>
      <c r="L14" s="31">
        <v>9.5</v>
      </c>
      <c r="M14" s="206"/>
      <c r="N14" s="97"/>
      <c r="O14" s="91">
        <f t="shared" si="2"/>
        <v>100</v>
      </c>
      <c r="P14" s="34"/>
      <c r="Q14" s="22"/>
      <c r="R14" s="74">
        <f t="shared" si="0"/>
        <v>0</v>
      </c>
      <c r="S14" s="34"/>
      <c r="T14" s="22"/>
      <c r="U14" s="74" t="e">
        <f t="shared" si="1"/>
        <v>#DIV/0!</v>
      </c>
    </row>
    <row r="15" spans="1:21" ht="15">
      <c r="A15" s="227" t="s">
        <v>150</v>
      </c>
      <c r="B15" s="253"/>
      <c r="C15" s="77">
        <v>19</v>
      </c>
      <c r="D15" s="170"/>
      <c r="E15" s="93"/>
      <c r="F15" s="94"/>
      <c r="G15" s="31"/>
      <c r="H15" s="95"/>
      <c r="I15" s="78"/>
      <c r="J15" s="77">
        <v>19</v>
      </c>
      <c r="K15" s="186"/>
      <c r="L15" s="31">
        <v>19</v>
      </c>
      <c r="M15" s="206"/>
      <c r="N15" s="97"/>
      <c r="O15" s="91">
        <f t="shared" si="2"/>
        <v>100</v>
      </c>
      <c r="P15" s="34"/>
      <c r="Q15" s="22"/>
      <c r="R15" s="74">
        <f t="shared" si="0"/>
        <v>0</v>
      </c>
      <c r="S15" s="34"/>
      <c r="T15" s="22"/>
      <c r="U15" s="74" t="e">
        <f t="shared" si="1"/>
        <v>#DIV/0!</v>
      </c>
    </row>
    <row r="16" spans="1:21" ht="15" hidden="1">
      <c r="A16" s="229" t="s">
        <v>92</v>
      </c>
      <c r="B16" s="253"/>
      <c r="C16" s="77"/>
      <c r="D16" s="170"/>
      <c r="E16" s="93"/>
      <c r="F16" s="94"/>
      <c r="G16" s="31"/>
      <c r="H16" s="95"/>
      <c r="I16" s="78"/>
      <c r="J16" s="77"/>
      <c r="K16" s="186"/>
      <c r="L16" s="31"/>
      <c r="M16" s="206"/>
      <c r="N16" s="97"/>
      <c r="O16" s="91" t="e">
        <f t="shared" si="2"/>
        <v>#DIV/0!</v>
      </c>
      <c r="P16" s="34"/>
      <c r="Q16" s="22"/>
      <c r="R16" s="74" t="e">
        <f t="shared" si="0"/>
        <v>#DIV/0!</v>
      </c>
      <c r="S16" s="34"/>
      <c r="T16" s="22"/>
      <c r="U16" s="74" t="e">
        <f t="shared" si="1"/>
        <v>#DIV/0!</v>
      </c>
    </row>
    <row r="17" spans="1:21" s="25" customFormat="1" ht="15" hidden="1">
      <c r="A17" s="228" t="s">
        <v>94</v>
      </c>
      <c r="B17" s="254"/>
      <c r="C17" s="98"/>
      <c r="D17" s="170"/>
      <c r="E17" s="99"/>
      <c r="F17" s="100"/>
      <c r="G17" s="101"/>
      <c r="H17" s="102"/>
      <c r="I17" s="103"/>
      <c r="J17" s="98"/>
      <c r="K17" s="186"/>
      <c r="L17" s="101"/>
      <c r="M17" s="206"/>
      <c r="N17" s="200"/>
      <c r="O17" s="91" t="e">
        <f t="shared" si="2"/>
        <v>#DIV/0!</v>
      </c>
      <c r="P17" s="21"/>
      <c r="Q17" s="71"/>
      <c r="R17" s="74" t="e">
        <f t="shared" si="0"/>
        <v>#DIV/0!</v>
      </c>
      <c r="S17" s="21"/>
      <c r="T17" s="71"/>
      <c r="U17" s="74" t="e">
        <f t="shared" si="1"/>
        <v>#DIV/0!</v>
      </c>
    </row>
    <row r="18" spans="1:21" ht="25.5" hidden="1">
      <c r="A18" s="229" t="s">
        <v>65</v>
      </c>
      <c r="B18" s="253"/>
      <c r="C18" s="77"/>
      <c r="D18" s="170"/>
      <c r="E18" s="93"/>
      <c r="F18" s="94"/>
      <c r="G18" s="31"/>
      <c r="H18" s="95"/>
      <c r="I18" s="78"/>
      <c r="J18" s="77"/>
      <c r="K18" s="186"/>
      <c r="L18" s="31"/>
      <c r="M18" s="206"/>
      <c r="N18" s="97"/>
      <c r="O18" s="91" t="e">
        <f t="shared" si="2"/>
        <v>#DIV/0!</v>
      </c>
      <c r="P18" s="34"/>
      <c r="Q18" s="22"/>
      <c r="R18" s="74" t="e">
        <f t="shared" si="0"/>
        <v>#DIV/0!</v>
      </c>
      <c r="S18" s="34"/>
      <c r="T18" s="22"/>
      <c r="U18" s="74" t="e">
        <f t="shared" si="1"/>
        <v>#DIV/0!</v>
      </c>
    </row>
    <row r="19" spans="1:21" ht="15">
      <c r="A19" s="226" t="s">
        <v>3</v>
      </c>
      <c r="B19" s="253"/>
      <c r="C19" s="77">
        <v>25.4</v>
      </c>
      <c r="D19" s="170"/>
      <c r="E19" s="93"/>
      <c r="F19" s="94"/>
      <c r="G19" s="31"/>
      <c r="H19" s="95"/>
      <c r="I19" s="78"/>
      <c r="J19" s="77">
        <v>25.4</v>
      </c>
      <c r="K19" s="186"/>
      <c r="L19" s="31">
        <v>9.3</v>
      </c>
      <c r="M19" s="206"/>
      <c r="N19" s="97"/>
      <c r="O19" s="91">
        <f t="shared" si="2"/>
        <v>36.6</v>
      </c>
      <c r="P19" s="34"/>
      <c r="Q19" s="22"/>
      <c r="R19" s="74">
        <f t="shared" si="0"/>
        <v>0</v>
      </c>
      <c r="S19" s="34"/>
      <c r="T19" s="22"/>
      <c r="U19" s="74" t="e">
        <f t="shared" si="1"/>
        <v>#DIV/0!</v>
      </c>
    </row>
    <row r="20" spans="1:21" ht="25.5" hidden="1">
      <c r="A20" s="226" t="s">
        <v>6</v>
      </c>
      <c r="B20" s="253"/>
      <c r="C20" s="77">
        <f>C22+C23+C24</f>
        <v>0</v>
      </c>
      <c r="D20" s="170">
        <f>D22+D23+D24</f>
        <v>0</v>
      </c>
      <c r="E20" s="93"/>
      <c r="F20" s="76">
        <f>F22+F23+F24</f>
        <v>0</v>
      </c>
      <c r="G20" s="36">
        <f>G22+G23+G24</f>
        <v>0</v>
      </c>
      <c r="H20" s="95"/>
      <c r="I20" s="78">
        <f>I22+I23+I24</f>
        <v>0</v>
      </c>
      <c r="J20" s="77">
        <f>J22+J23+J24</f>
        <v>0</v>
      </c>
      <c r="K20" s="186">
        <f>K22+K23+K24</f>
        <v>0</v>
      </c>
      <c r="L20" s="36">
        <f>L22+L23+L24</f>
        <v>0</v>
      </c>
      <c r="M20" s="206">
        <f>M22+M23+M24</f>
        <v>0</v>
      </c>
      <c r="N20" s="97"/>
      <c r="O20" s="91" t="e">
        <f t="shared" si="2"/>
        <v>#DIV/0!</v>
      </c>
      <c r="P20" s="33">
        <f>P22+P23+P24</f>
        <v>0</v>
      </c>
      <c r="Q20" s="22"/>
      <c r="R20" s="74" t="e">
        <f t="shared" si="0"/>
        <v>#DIV/0!</v>
      </c>
      <c r="S20" s="33">
        <f>S22+S23+S24</f>
        <v>0</v>
      </c>
      <c r="T20" s="22"/>
      <c r="U20" s="74" t="e">
        <f t="shared" si="1"/>
        <v>#DIV/0!</v>
      </c>
    </row>
    <row r="21" spans="1:21" ht="15" hidden="1">
      <c r="A21" s="226" t="s">
        <v>0</v>
      </c>
      <c r="B21" s="253"/>
      <c r="C21" s="77"/>
      <c r="D21" s="170"/>
      <c r="E21" s="93"/>
      <c r="F21" s="94"/>
      <c r="G21" s="31"/>
      <c r="H21" s="95"/>
      <c r="I21" s="78"/>
      <c r="J21" s="77"/>
      <c r="K21" s="186"/>
      <c r="L21" s="31"/>
      <c r="M21" s="206"/>
      <c r="N21" s="97"/>
      <c r="O21" s="91" t="e">
        <f t="shared" si="2"/>
        <v>#DIV/0!</v>
      </c>
      <c r="P21" s="34"/>
      <c r="Q21" s="22"/>
      <c r="R21" s="74" t="e">
        <f t="shared" si="0"/>
        <v>#DIV/0!</v>
      </c>
      <c r="S21" s="34"/>
      <c r="T21" s="22"/>
      <c r="U21" s="74" t="e">
        <f t="shared" si="1"/>
        <v>#DIV/0!</v>
      </c>
    </row>
    <row r="22" spans="1:21" ht="42.75" customHeight="1" hidden="1">
      <c r="A22" s="230" t="s">
        <v>66</v>
      </c>
      <c r="B22" s="260"/>
      <c r="C22" s="77"/>
      <c r="D22" s="170"/>
      <c r="E22" s="93"/>
      <c r="F22" s="94"/>
      <c r="G22" s="31"/>
      <c r="H22" s="95"/>
      <c r="I22" s="78"/>
      <c r="J22" s="77"/>
      <c r="K22" s="186"/>
      <c r="L22" s="31"/>
      <c r="M22" s="206"/>
      <c r="N22" s="97"/>
      <c r="O22" s="91" t="e">
        <f t="shared" si="2"/>
        <v>#DIV/0!</v>
      </c>
      <c r="P22" s="34"/>
      <c r="Q22" s="22"/>
      <c r="R22" s="74" t="e">
        <f t="shared" si="0"/>
        <v>#DIV/0!</v>
      </c>
      <c r="S22" s="34"/>
      <c r="T22" s="22"/>
      <c r="U22" s="74" t="e">
        <f t="shared" si="1"/>
        <v>#DIV/0!</v>
      </c>
    </row>
    <row r="23" spans="1:21" s="2" customFormat="1" ht="25.5" hidden="1">
      <c r="A23" s="230" t="s">
        <v>67</v>
      </c>
      <c r="B23" s="260"/>
      <c r="C23" s="77"/>
      <c r="D23" s="170"/>
      <c r="E23" s="93"/>
      <c r="F23" s="94"/>
      <c r="G23" s="31"/>
      <c r="H23" s="95"/>
      <c r="I23" s="78"/>
      <c r="J23" s="77"/>
      <c r="K23" s="186"/>
      <c r="L23" s="31"/>
      <c r="M23" s="206"/>
      <c r="N23" s="97"/>
      <c r="O23" s="91" t="e">
        <f t="shared" si="2"/>
        <v>#DIV/0!</v>
      </c>
      <c r="P23" s="34"/>
      <c r="Q23" s="22"/>
      <c r="R23" s="74" t="e">
        <f t="shared" si="0"/>
        <v>#DIV/0!</v>
      </c>
      <c r="S23" s="34"/>
      <c r="T23" s="22"/>
      <c r="U23" s="74" t="e">
        <f t="shared" si="1"/>
        <v>#DIV/0!</v>
      </c>
    </row>
    <row r="24" spans="1:21" s="2" customFormat="1" ht="25.5" hidden="1">
      <c r="A24" s="230" t="s">
        <v>21</v>
      </c>
      <c r="B24" s="260"/>
      <c r="C24" s="77"/>
      <c r="D24" s="170"/>
      <c r="E24" s="93"/>
      <c r="F24" s="94"/>
      <c r="G24" s="31"/>
      <c r="H24" s="95"/>
      <c r="I24" s="78"/>
      <c r="J24" s="77"/>
      <c r="K24" s="186"/>
      <c r="L24" s="31"/>
      <c r="M24" s="206"/>
      <c r="N24" s="97"/>
      <c r="O24" s="91" t="e">
        <f t="shared" si="2"/>
        <v>#DIV/0!</v>
      </c>
      <c r="P24" s="34"/>
      <c r="Q24" s="22"/>
      <c r="R24" s="74" t="e">
        <f t="shared" si="0"/>
        <v>#DIV/0!</v>
      </c>
      <c r="S24" s="34"/>
      <c r="T24" s="22"/>
      <c r="U24" s="74" t="e">
        <f t="shared" si="1"/>
        <v>#DIV/0!</v>
      </c>
    </row>
    <row r="25" spans="1:21" ht="38.25">
      <c r="A25" s="231" t="s">
        <v>20</v>
      </c>
      <c r="B25" s="261"/>
      <c r="C25" s="162">
        <f>C26+C27+C28+C29+C30</f>
        <v>379.3</v>
      </c>
      <c r="D25" s="176">
        <f>D26+D27+D28+D29+D30</f>
        <v>0</v>
      </c>
      <c r="E25" s="93"/>
      <c r="F25" s="163">
        <f>F26+F27+F28+F29+F30</f>
        <v>0</v>
      </c>
      <c r="G25" s="164">
        <f>G26+G27+G28+G29+G30</f>
        <v>0</v>
      </c>
      <c r="H25" s="95"/>
      <c r="I25" s="165">
        <f>I26+I27+I28+I29+I30</f>
        <v>0</v>
      </c>
      <c r="J25" s="162">
        <f>J26+J27+J28+J29+J30</f>
        <v>379.3</v>
      </c>
      <c r="K25" s="188">
        <f>K26+K27+K28+K29+K30</f>
        <v>0</v>
      </c>
      <c r="L25" s="164">
        <f>L26+L27+L28+L29+L30</f>
        <v>366.5</v>
      </c>
      <c r="M25" s="208">
        <f>M26+M27+M28+M29+M30</f>
        <v>0</v>
      </c>
      <c r="N25" s="97"/>
      <c r="O25" s="97">
        <f t="shared" si="2"/>
        <v>96.6</v>
      </c>
      <c r="P25" s="80">
        <f>P26+P27+P28+P29+P30</f>
        <v>0</v>
      </c>
      <c r="Q25" s="81"/>
      <c r="R25" s="83">
        <f t="shared" si="0"/>
        <v>0</v>
      </c>
      <c r="S25" s="80">
        <f>S26+S27+S28+S29+S30</f>
        <v>0</v>
      </c>
      <c r="T25" s="81"/>
      <c r="U25" s="83" t="e">
        <f t="shared" si="1"/>
        <v>#DIV/0!</v>
      </c>
    </row>
    <row r="26" spans="1:21" ht="25.5" hidden="1">
      <c r="A26" s="232" t="s">
        <v>68</v>
      </c>
      <c r="B26" s="262"/>
      <c r="C26" s="77"/>
      <c r="D26" s="170"/>
      <c r="E26" s="89"/>
      <c r="F26" s="160"/>
      <c r="G26" s="161"/>
      <c r="H26" s="90"/>
      <c r="I26" s="78"/>
      <c r="J26" s="77"/>
      <c r="K26" s="186"/>
      <c r="L26" s="161"/>
      <c r="M26" s="206"/>
      <c r="N26" s="91"/>
      <c r="O26" s="91" t="e">
        <f t="shared" si="2"/>
        <v>#DIV/0!</v>
      </c>
      <c r="P26" s="34"/>
      <c r="Q26" s="22"/>
      <c r="R26" s="74" t="e">
        <f t="shared" si="0"/>
        <v>#DIV/0!</v>
      </c>
      <c r="S26" s="34"/>
      <c r="T26" s="22"/>
      <c r="U26" s="74" t="e">
        <f t="shared" si="1"/>
        <v>#DIV/0!</v>
      </c>
    </row>
    <row r="27" spans="1:21" ht="15">
      <c r="A27" s="230" t="s">
        <v>17</v>
      </c>
      <c r="B27" s="260"/>
      <c r="C27" s="77">
        <v>15</v>
      </c>
      <c r="D27" s="170"/>
      <c r="E27" s="93"/>
      <c r="F27" s="94"/>
      <c r="G27" s="31"/>
      <c r="H27" s="95"/>
      <c r="I27" s="78"/>
      <c r="J27" s="77">
        <v>15</v>
      </c>
      <c r="K27" s="186"/>
      <c r="L27" s="31">
        <v>9.5</v>
      </c>
      <c r="M27" s="206"/>
      <c r="N27" s="97"/>
      <c r="O27" s="91">
        <f t="shared" si="2"/>
        <v>63.3</v>
      </c>
      <c r="P27" s="34"/>
      <c r="Q27" s="22"/>
      <c r="R27" s="74">
        <f t="shared" si="0"/>
        <v>0</v>
      </c>
      <c r="S27" s="34"/>
      <c r="T27" s="22"/>
      <c r="U27" s="74" t="e">
        <f t="shared" si="1"/>
        <v>#DIV/0!</v>
      </c>
    </row>
    <row r="28" spans="1:21" ht="38.25">
      <c r="A28" s="230" t="s">
        <v>22</v>
      </c>
      <c r="B28" s="260"/>
      <c r="C28" s="77">
        <v>174.3</v>
      </c>
      <c r="D28" s="170"/>
      <c r="E28" s="93"/>
      <c r="F28" s="94"/>
      <c r="G28" s="31"/>
      <c r="H28" s="95"/>
      <c r="I28" s="78"/>
      <c r="J28" s="77">
        <v>174.3</v>
      </c>
      <c r="K28" s="186"/>
      <c r="L28" s="31">
        <v>157</v>
      </c>
      <c r="M28" s="206"/>
      <c r="N28" s="97"/>
      <c r="O28" s="91">
        <f t="shared" si="2"/>
        <v>90.1</v>
      </c>
      <c r="P28" s="34"/>
      <c r="Q28" s="22"/>
      <c r="R28" s="74">
        <f t="shared" si="0"/>
        <v>0</v>
      </c>
      <c r="S28" s="34"/>
      <c r="T28" s="22"/>
      <c r="U28" s="74" t="e">
        <f t="shared" si="1"/>
        <v>#DIV/0!</v>
      </c>
    </row>
    <row r="29" spans="1:21" ht="15">
      <c r="A29" s="230" t="s">
        <v>23</v>
      </c>
      <c r="B29" s="260"/>
      <c r="C29" s="77">
        <v>190</v>
      </c>
      <c r="D29" s="170"/>
      <c r="E29" s="93"/>
      <c r="F29" s="94"/>
      <c r="G29" s="31"/>
      <c r="H29" s="95"/>
      <c r="I29" s="78"/>
      <c r="J29" s="77">
        <v>190</v>
      </c>
      <c r="K29" s="186"/>
      <c r="L29" s="31">
        <v>200</v>
      </c>
      <c r="M29" s="206"/>
      <c r="N29" s="97"/>
      <c r="O29" s="91">
        <f t="shared" si="2"/>
        <v>105.3</v>
      </c>
      <c r="P29" s="34"/>
      <c r="Q29" s="22"/>
      <c r="R29" s="74">
        <f t="shared" si="0"/>
        <v>0</v>
      </c>
      <c r="S29" s="34"/>
      <c r="T29" s="22"/>
      <c r="U29" s="74" t="e">
        <f t="shared" si="1"/>
        <v>#DIV/0!</v>
      </c>
    </row>
    <row r="30" spans="1:21" ht="38.25">
      <c r="A30" s="230" t="s">
        <v>69</v>
      </c>
      <c r="B30" s="260"/>
      <c r="C30" s="77"/>
      <c r="D30" s="170"/>
      <c r="E30" s="93"/>
      <c r="F30" s="94"/>
      <c r="G30" s="31"/>
      <c r="H30" s="95"/>
      <c r="I30" s="78"/>
      <c r="J30" s="77"/>
      <c r="K30" s="186"/>
      <c r="L30" s="31"/>
      <c r="M30" s="206"/>
      <c r="N30" s="97"/>
      <c r="O30" s="91" t="e">
        <f t="shared" si="2"/>
        <v>#DIV/0!</v>
      </c>
      <c r="P30" s="34"/>
      <c r="Q30" s="22"/>
      <c r="R30" s="74" t="e">
        <f t="shared" si="0"/>
        <v>#DIV/0!</v>
      </c>
      <c r="S30" s="34"/>
      <c r="T30" s="22"/>
      <c r="U30" s="74" t="e">
        <f t="shared" si="1"/>
        <v>#DIV/0!</v>
      </c>
    </row>
    <row r="31" spans="1:21" ht="25.5" hidden="1">
      <c r="A31" s="226" t="s">
        <v>1</v>
      </c>
      <c r="B31" s="253"/>
      <c r="C31" s="77"/>
      <c r="D31" s="170"/>
      <c r="E31" s="93"/>
      <c r="F31" s="94"/>
      <c r="G31" s="31"/>
      <c r="H31" s="95"/>
      <c r="I31" s="78"/>
      <c r="J31" s="77"/>
      <c r="K31" s="186"/>
      <c r="L31" s="31"/>
      <c r="M31" s="206"/>
      <c r="N31" s="97"/>
      <c r="O31" s="91" t="e">
        <f t="shared" si="2"/>
        <v>#DIV/0!</v>
      </c>
      <c r="P31" s="34"/>
      <c r="Q31" s="22"/>
      <c r="R31" s="74" t="e">
        <f t="shared" si="0"/>
        <v>#DIV/0!</v>
      </c>
      <c r="S31" s="34"/>
      <c r="T31" s="22"/>
      <c r="U31" s="74" t="e">
        <f t="shared" si="1"/>
        <v>#DIV/0!</v>
      </c>
    </row>
    <row r="32" spans="1:21" ht="25.5">
      <c r="A32" s="226" t="s">
        <v>18</v>
      </c>
      <c r="B32" s="253"/>
      <c r="C32" s="77">
        <v>10.7</v>
      </c>
      <c r="D32" s="170"/>
      <c r="E32" s="93"/>
      <c r="F32" s="94"/>
      <c r="G32" s="31"/>
      <c r="H32" s="95"/>
      <c r="I32" s="78"/>
      <c r="J32" s="77">
        <v>10.7</v>
      </c>
      <c r="K32" s="186"/>
      <c r="L32" s="31"/>
      <c r="M32" s="206"/>
      <c r="N32" s="97"/>
      <c r="O32" s="91">
        <f t="shared" si="2"/>
        <v>0</v>
      </c>
      <c r="P32" s="34"/>
      <c r="Q32" s="22"/>
      <c r="R32" s="74" t="e">
        <f t="shared" si="0"/>
        <v>#DIV/0!</v>
      </c>
      <c r="S32" s="34"/>
      <c r="T32" s="22"/>
      <c r="U32" s="74" t="e">
        <f t="shared" si="1"/>
        <v>#DIV/0!</v>
      </c>
    </row>
    <row r="33" spans="1:21" ht="25.5">
      <c r="A33" s="226" t="s">
        <v>151</v>
      </c>
      <c r="B33" s="253"/>
      <c r="C33" s="77">
        <f>SUM(C34:C35)</f>
        <v>0</v>
      </c>
      <c r="D33" s="170">
        <f>SUM(D34:D35)</f>
        <v>0</v>
      </c>
      <c r="E33" s="93"/>
      <c r="F33" s="94"/>
      <c r="G33" s="31"/>
      <c r="H33" s="95"/>
      <c r="I33" s="78">
        <f>SUM(I34:I35)</f>
        <v>0</v>
      </c>
      <c r="J33" s="77">
        <f>SUM(J34:J35)</f>
        <v>0</v>
      </c>
      <c r="K33" s="186">
        <f>SUM(K34:K35)</f>
        <v>0</v>
      </c>
      <c r="L33" s="31">
        <f>SUM(L34:L35)</f>
        <v>0</v>
      </c>
      <c r="M33" s="206">
        <f>SUM(M34:M35)</f>
        <v>0</v>
      </c>
      <c r="N33" s="97"/>
      <c r="O33" s="91" t="e">
        <f t="shared" si="2"/>
        <v>#DIV/0!</v>
      </c>
      <c r="P33" s="34"/>
      <c r="Q33" s="22"/>
      <c r="R33" s="74" t="e">
        <f t="shared" si="0"/>
        <v>#DIV/0!</v>
      </c>
      <c r="S33" s="34"/>
      <c r="T33" s="22"/>
      <c r="U33" s="74" t="e">
        <f t="shared" si="1"/>
        <v>#DIV/0!</v>
      </c>
    </row>
    <row r="34" spans="1:21" ht="15">
      <c r="A34" s="230" t="s">
        <v>152</v>
      </c>
      <c r="B34" s="260"/>
      <c r="C34" s="77"/>
      <c r="D34" s="170"/>
      <c r="E34" s="93"/>
      <c r="F34" s="94"/>
      <c r="G34" s="31"/>
      <c r="H34" s="95"/>
      <c r="I34" s="78"/>
      <c r="J34" s="77"/>
      <c r="K34" s="186"/>
      <c r="L34" s="31"/>
      <c r="M34" s="206"/>
      <c r="N34" s="97"/>
      <c r="O34" s="91" t="e">
        <f>ROUND(L34/J34*100,1)</f>
        <v>#DIV/0!</v>
      </c>
      <c r="P34" s="34"/>
      <c r="Q34" s="22"/>
      <c r="R34" s="74" t="e">
        <f>ROUND(P34/L34*100,1)</f>
        <v>#DIV/0!</v>
      </c>
      <c r="S34" s="34"/>
      <c r="T34" s="22"/>
      <c r="U34" s="74" t="e">
        <f>ROUND(S34/P34*100,1)</f>
        <v>#DIV/0!</v>
      </c>
    </row>
    <row r="35" spans="1:21" ht="15">
      <c r="A35" s="230" t="s">
        <v>153</v>
      </c>
      <c r="B35" s="260"/>
      <c r="C35" s="77"/>
      <c r="D35" s="170"/>
      <c r="E35" s="93"/>
      <c r="F35" s="94"/>
      <c r="G35" s="31"/>
      <c r="H35" s="95"/>
      <c r="I35" s="78"/>
      <c r="J35" s="77"/>
      <c r="K35" s="186"/>
      <c r="L35" s="31"/>
      <c r="M35" s="206"/>
      <c r="N35" s="97"/>
      <c r="O35" s="91" t="e">
        <f>ROUND(L35/J35*100,1)</f>
        <v>#DIV/0!</v>
      </c>
      <c r="P35" s="34"/>
      <c r="Q35" s="22"/>
      <c r="R35" s="74" t="e">
        <f>ROUND(P35/L35*100,1)</f>
        <v>#DIV/0!</v>
      </c>
      <c r="S35" s="34"/>
      <c r="T35" s="22"/>
      <c r="U35" s="74" t="e">
        <f>ROUND(S35/P35*100,1)</f>
        <v>#DIV/0!</v>
      </c>
    </row>
    <row r="36" spans="1:21" ht="15" hidden="1">
      <c r="A36" s="226" t="s">
        <v>19</v>
      </c>
      <c r="B36" s="253"/>
      <c r="C36" s="77"/>
      <c r="D36" s="170"/>
      <c r="E36" s="93"/>
      <c r="F36" s="94"/>
      <c r="G36" s="31"/>
      <c r="H36" s="95"/>
      <c r="I36" s="78"/>
      <c r="J36" s="77"/>
      <c r="K36" s="186"/>
      <c r="L36" s="31"/>
      <c r="M36" s="206"/>
      <c r="N36" s="97"/>
      <c r="O36" s="91" t="e">
        <f t="shared" si="2"/>
        <v>#DIV/0!</v>
      </c>
      <c r="P36" s="34"/>
      <c r="Q36" s="22"/>
      <c r="R36" s="74" t="e">
        <f t="shared" si="0"/>
        <v>#DIV/0!</v>
      </c>
      <c r="S36" s="34"/>
      <c r="T36" s="22"/>
      <c r="U36" s="74" t="e">
        <f t="shared" si="1"/>
        <v>#DIV/0!</v>
      </c>
    </row>
    <row r="37" spans="1:21" ht="15">
      <c r="A37" s="226" t="s">
        <v>4</v>
      </c>
      <c r="B37" s="253"/>
      <c r="C37" s="77"/>
      <c r="D37" s="170"/>
      <c r="E37" s="93"/>
      <c r="F37" s="94"/>
      <c r="G37" s="31"/>
      <c r="H37" s="95"/>
      <c r="I37" s="78"/>
      <c r="J37" s="77"/>
      <c r="K37" s="186"/>
      <c r="L37" s="31"/>
      <c r="M37" s="206"/>
      <c r="N37" s="97"/>
      <c r="O37" s="91" t="e">
        <f t="shared" si="2"/>
        <v>#DIV/0!</v>
      </c>
      <c r="P37" s="34"/>
      <c r="Q37" s="22"/>
      <c r="R37" s="74" t="e">
        <f t="shared" si="0"/>
        <v>#DIV/0!</v>
      </c>
      <c r="S37" s="34"/>
      <c r="T37" s="22"/>
      <c r="U37" s="74" t="e">
        <f t="shared" si="1"/>
        <v>#DIV/0!</v>
      </c>
    </row>
    <row r="38" spans="1:21" ht="15">
      <c r="A38" s="226" t="s">
        <v>5</v>
      </c>
      <c r="B38" s="253"/>
      <c r="C38" s="77"/>
      <c r="D38" s="170"/>
      <c r="E38" s="93"/>
      <c r="F38" s="94"/>
      <c r="G38" s="31"/>
      <c r="H38" s="95"/>
      <c r="I38" s="78"/>
      <c r="J38" s="77"/>
      <c r="K38" s="186"/>
      <c r="L38" s="31"/>
      <c r="M38" s="206"/>
      <c r="N38" s="97"/>
      <c r="O38" s="91" t="e">
        <f t="shared" si="2"/>
        <v>#DIV/0!</v>
      </c>
      <c r="P38" s="34"/>
      <c r="Q38" s="22"/>
      <c r="R38" s="74" t="e">
        <f t="shared" si="0"/>
        <v>#DIV/0!</v>
      </c>
      <c r="S38" s="34"/>
      <c r="T38" s="22"/>
      <c r="U38" s="74" t="e">
        <f t="shared" si="1"/>
        <v>#DIV/0!</v>
      </c>
    </row>
    <row r="39" spans="1:21" s="28" customFormat="1" ht="15">
      <c r="A39" s="233" t="s">
        <v>136</v>
      </c>
      <c r="B39" s="257"/>
      <c r="C39" s="77">
        <f>SUM(C41,C45,C49)</f>
        <v>4787.4</v>
      </c>
      <c r="D39" s="170">
        <f>SUM(D41,D45,D49)</f>
        <v>28.5</v>
      </c>
      <c r="E39" s="89">
        <f>C39/$C$81*100</f>
        <v>77.75034917335239</v>
      </c>
      <c r="F39" s="76" t="e">
        <f>SUM(F45,#REF!,F49)</f>
        <v>#REF!</v>
      </c>
      <c r="G39" s="36" t="e">
        <f>SUM(G45,#REF!,G49)</f>
        <v>#REF!</v>
      </c>
      <c r="H39" s="90" t="e">
        <f>G39/$G$81*100</f>
        <v>#REF!</v>
      </c>
      <c r="I39" s="77">
        <f>SUM(I41,I45,I49)</f>
        <v>0</v>
      </c>
      <c r="J39" s="77">
        <f>SUM(J41,J45,J49)</f>
        <v>4782.4</v>
      </c>
      <c r="K39" s="186">
        <f>SUM(K41,K45,K49)</f>
        <v>28.5</v>
      </c>
      <c r="L39" s="36">
        <f>SUM(L41,L45,L49)</f>
        <v>4372.6</v>
      </c>
      <c r="M39" s="206">
        <f>SUM(M41,M45,M49)</f>
        <v>0</v>
      </c>
      <c r="N39" s="146">
        <f>L39/$L$81*100</f>
        <v>75.98310945835578</v>
      </c>
      <c r="O39" s="91">
        <f t="shared" si="2"/>
        <v>91.4</v>
      </c>
      <c r="P39" s="36" t="e">
        <f>SUM(P45,#REF!,P49)</f>
        <v>#REF!</v>
      </c>
      <c r="Q39" s="27" t="e">
        <f>P39/$P$81*100</f>
        <v>#REF!</v>
      </c>
      <c r="R39" s="74" t="e">
        <f t="shared" si="0"/>
        <v>#REF!</v>
      </c>
      <c r="S39" s="36" t="e">
        <f>SUM(S45,#REF!,S49)</f>
        <v>#REF!</v>
      </c>
      <c r="T39" s="27" t="e">
        <f>S39/$S$81*100</f>
        <v>#REF!</v>
      </c>
      <c r="U39" s="74" t="e">
        <f t="shared" si="1"/>
        <v>#REF!</v>
      </c>
    </row>
    <row r="40" spans="1:21" s="4" customFormat="1" ht="15">
      <c r="A40" s="226" t="s">
        <v>11</v>
      </c>
      <c r="B40" s="253"/>
      <c r="C40" s="77"/>
      <c r="D40" s="170"/>
      <c r="E40" s="93"/>
      <c r="F40" s="94"/>
      <c r="G40" s="31"/>
      <c r="H40" s="95"/>
      <c r="I40" s="78"/>
      <c r="J40" s="77"/>
      <c r="K40" s="186"/>
      <c r="L40" s="31"/>
      <c r="M40" s="206"/>
      <c r="N40" s="97"/>
      <c r="O40" s="91" t="e">
        <f t="shared" si="2"/>
        <v>#DIV/0!</v>
      </c>
      <c r="P40" s="34"/>
      <c r="Q40" s="22"/>
      <c r="R40" s="74" t="e">
        <f t="shared" si="0"/>
        <v>#DIV/0!</v>
      </c>
      <c r="S40" s="34"/>
      <c r="T40" s="22"/>
      <c r="U40" s="74" t="e">
        <f t="shared" si="1"/>
        <v>#DIV/0!</v>
      </c>
    </row>
    <row r="41" spans="1:21" s="5" customFormat="1" ht="15">
      <c r="A41" s="341" t="s">
        <v>187</v>
      </c>
      <c r="B41" s="257"/>
      <c r="C41" s="77">
        <f>SUM(C43:C44)</f>
        <v>3474.2000000000003</v>
      </c>
      <c r="D41" s="170">
        <f>SUM(D43:D44)</f>
        <v>0</v>
      </c>
      <c r="E41" s="93"/>
      <c r="F41" s="94"/>
      <c r="G41" s="31"/>
      <c r="H41" s="95"/>
      <c r="I41" s="77">
        <f>SUM(I43:I44)</f>
        <v>0</v>
      </c>
      <c r="J41" s="77">
        <f>SUM(J43:J44)</f>
        <v>3474.2000000000003</v>
      </c>
      <c r="K41" s="186">
        <f>SUM(K43:K44)</f>
        <v>0</v>
      </c>
      <c r="L41" s="36">
        <f>SUM(L43:L44)</f>
        <v>3249.7</v>
      </c>
      <c r="M41" s="206">
        <f>SUM(M43:M44)</f>
        <v>0</v>
      </c>
      <c r="N41" s="201"/>
      <c r="O41" s="91">
        <f>ROUND(L41/J41*100,1)</f>
        <v>93.5</v>
      </c>
      <c r="P41" s="34"/>
      <c r="Q41" s="23"/>
      <c r="R41" s="74">
        <f>ROUND(P41/L41*100,1)</f>
        <v>0</v>
      </c>
      <c r="S41" s="34"/>
      <c r="T41" s="23"/>
      <c r="U41" s="74" t="e">
        <f>ROUND(S41/P41*100,1)</f>
        <v>#DIV/0!</v>
      </c>
    </row>
    <row r="42" spans="1:21" s="5" customFormat="1" ht="15">
      <c r="A42" s="235" t="s">
        <v>11</v>
      </c>
      <c r="B42" s="263"/>
      <c r="C42" s="77"/>
      <c r="D42" s="170"/>
      <c r="E42" s="93"/>
      <c r="F42" s="94"/>
      <c r="G42" s="31"/>
      <c r="H42" s="95"/>
      <c r="I42" s="78"/>
      <c r="J42" s="77"/>
      <c r="K42" s="186"/>
      <c r="L42" s="31"/>
      <c r="M42" s="206"/>
      <c r="N42" s="97"/>
      <c r="O42" s="91" t="e">
        <f>ROUND(L42/J42*100,1)</f>
        <v>#DIV/0!</v>
      </c>
      <c r="P42" s="34"/>
      <c r="Q42" s="22"/>
      <c r="R42" s="74" t="e">
        <f>ROUND(P42/L42*100,1)</f>
        <v>#DIV/0!</v>
      </c>
      <c r="S42" s="34"/>
      <c r="T42" s="22"/>
      <c r="U42" s="74" t="e">
        <f>ROUND(S42/P42*100,1)</f>
        <v>#DIV/0!</v>
      </c>
    </row>
    <row r="43" spans="1:21" s="79" customFormat="1" ht="25.5">
      <c r="A43" s="236" t="s">
        <v>188</v>
      </c>
      <c r="B43" s="253"/>
      <c r="C43" s="105">
        <v>2170.3</v>
      </c>
      <c r="D43" s="177"/>
      <c r="E43" s="93"/>
      <c r="F43" s="106"/>
      <c r="G43" s="107"/>
      <c r="H43" s="95"/>
      <c r="I43" s="108"/>
      <c r="J43" s="105">
        <v>2170.3</v>
      </c>
      <c r="K43" s="189"/>
      <c r="L43" s="107">
        <v>2197.5</v>
      </c>
      <c r="M43" s="209"/>
      <c r="N43" s="97"/>
      <c r="O43" s="91">
        <f>ROUND(L43/J43*100,1)</f>
        <v>101.3</v>
      </c>
      <c r="P43" s="35"/>
      <c r="Q43" s="22"/>
      <c r="R43" s="74">
        <f>ROUND(P43/L43*100,1)</f>
        <v>0</v>
      </c>
      <c r="S43" s="35"/>
      <c r="T43" s="22"/>
      <c r="U43" s="74" t="e">
        <f>ROUND(S43/P43*100,1)</f>
        <v>#DIV/0!</v>
      </c>
    </row>
    <row r="44" spans="1:21" s="79" customFormat="1" ht="25.5">
      <c r="A44" s="236" t="s">
        <v>189</v>
      </c>
      <c r="B44" s="253"/>
      <c r="C44" s="105">
        <v>1303.9</v>
      </c>
      <c r="D44" s="177"/>
      <c r="E44" s="93"/>
      <c r="F44" s="106"/>
      <c r="G44" s="107"/>
      <c r="H44" s="95"/>
      <c r="I44" s="108"/>
      <c r="J44" s="105">
        <v>1303.9</v>
      </c>
      <c r="K44" s="189"/>
      <c r="L44" s="107">
        <v>1052.2</v>
      </c>
      <c r="M44" s="209"/>
      <c r="N44" s="97"/>
      <c r="O44" s="91">
        <f t="shared" si="2"/>
        <v>80.7</v>
      </c>
      <c r="P44" s="35"/>
      <c r="Q44" s="22"/>
      <c r="R44" s="74">
        <f t="shared" si="0"/>
        <v>0</v>
      </c>
      <c r="S44" s="35"/>
      <c r="T44" s="22"/>
      <c r="U44" s="74" t="e">
        <f t="shared" si="1"/>
        <v>#DIV/0!</v>
      </c>
    </row>
    <row r="45" spans="1:21" s="5" customFormat="1" ht="15">
      <c r="A45" s="331" t="s">
        <v>154</v>
      </c>
      <c r="B45" s="264"/>
      <c r="C45" s="77">
        <f>SUM(C47:C48)</f>
        <v>117.6</v>
      </c>
      <c r="D45" s="170">
        <f>SUM(D47:D48)</f>
        <v>0</v>
      </c>
      <c r="E45" s="93"/>
      <c r="F45" s="76">
        <f>SUM(F48:F48)</f>
        <v>0</v>
      </c>
      <c r="G45" s="36">
        <f>SUM(G48:G48)</f>
        <v>0</v>
      </c>
      <c r="H45" s="95"/>
      <c r="I45" s="78">
        <f>SUM(I48:I48)</f>
        <v>0</v>
      </c>
      <c r="J45" s="77">
        <f>SUM(J47:J48)</f>
        <v>117.6</v>
      </c>
      <c r="K45" s="186">
        <f>SUM(K47:K48)</f>
        <v>0</v>
      </c>
      <c r="L45" s="36">
        <f>SUM(L47:L48)</f>
        <v>147.4</v>
      </c>
      <c r="M45" s="206">
        <f>SUM(M47:M48)</f>
        <v>0</v>
      </c>
      <c r="N45" s="97"/>
      <c r="O45" s="91">
        <f t="shared" si="2"/>
        <v>125.3</v>
      </c>
      <c r="P45" s="33">
        <f>SUM(P48:P48)</f>
        <v>0</v>
      </c>
      <c r="Q45" s="22"/>
      <c r="R45" s="74">
        <f t="shared" si="0"/>
        <v>0</v>
      </c>
      <c r="S45" s="33">
        <f>SUM(S48:S48)</f>
        <v>0</v>
      </c>
      <c r="T45" s="22"/>
      <c r="U45" s="74" t="e">
        <f t="shared" si="1"/>
        <v>#DIV/0!</v>
      </c>
    </row>
    <row r="46" spans="1:21" s="5" customFormat="1" ht="15">
      <c r="A46" s="235" t="s">
        <v>11</v>
      </c>
      <c r="B46" s="263"/>
      <c r="C46" s="77"/>
      <c r="D46" s="170"/>
      <c r="E46" s="93"/>
      <c r="F46" s="94"/>
      <c r="G46" s="31"/>
      <c r="H46" s="95"/>
      <c r="I46" s="78"/>
      <c r="J46" s="77"/>
      <c r="K46" s="186"/>
      <c r="L46" s="31"/>
      <c r="M46" s="206"/>
      <c r="N46" s="97"/>
      <c r="O46" s="91" t="e">
        <f t="shared" si="2"/>
        <v>#DIV/0!</v>
      </c>
      <c r="P46" s="34"/>
      <c r="Q46" s="22"/>
      <c r="R46" s="74" t="e">
        <f t="shared" si="0"/>
        <v>#DIV/0!</v>
      </c>
      <c r="S46" s="34"/>
      <c r="T46" s="22"/>
      <c r="U46" s="74" t="e">
        <f t="shared" si="1"/>
        <v>#DIV/0!</v>
      </c>
    </row>
    <row r="47" spans="1:21" s="5" customFormat="1" ht="51">
      <c r="A47" s="237" t="s">
        <v>190</v>
      </c>
      <c r="B47" s="253"/>
      <c r="C47" s="77"/>
      <c r="D47" s="170"/>
      <c r="E47" s="93"/>
      <c r="F47" s="94"/>
      <c r="G47" s="31"/>
      <c r="H47" s="95"/>
      <c r="I47" s="78"/>
      <c r="J47" s="77"/>
      <c r="K47" s="186"/>
      <c r="L47" s="31"/>
      <c r="M47" s="206"/>
      <c r="N47" s="97"/>
      <c r="O47" s="91" t="e">
        <f>ROUND(L47/J47*100,1)</f>
        <v>#DIV/0!</v>
      </c>
      <c r="P47" s="34"/>
      <c r="Q47" s="22"/>
      <c r="R47" s="74" t="e">
        <f>ROUND(P47/L47*100,1)</f>
        <v>#DIV/0!</v>
      </c>
      <c r="S47" s="34"/>
      <c r="T47" s="22"/>
      <c r="U47" s="74" t="e">
        <f>ROUND(S47/P47*100,1)</f>
        <v>#DIV/0!</v>
      </c>
    </row>
    <row r="48" spans="1:21" s="5" customFormat="1" ht="38.25">
      <c r="A48" s="237" t="s">
        <v>56</v>
      </c>
      <c r="B48" s="253"/>
      <c r="C48" s="77">
        <v>117.6</v>
      </c>
      <c r="D48" s="170"/>
      <c r="E48" s="93"/>
      <c r="F48" s="94"/>
      <c r="G48" s="31"/>
      <c r="H48" s="95"/>
      <c r="I48" s="78"/>
      <c r="J48" s="77">
        <v>117.6</v>
      </c>
      <c r="K48" s="186"/>
      <c r="L48" s="31">
        <v>147.4</v>
      </c>
      <c r="M48" s="206"/>
      <c r="N48" s="97"/>
      <c r="O48" s="91">
        <f t="shared" si="2"/>
        <v>125.3</v>
      </c>
      <c r="P48" s="34"/>
      <c r="Q48" s="22"/>
      <c r="R48" s="74">
        <f t="shared" si="0"/>
        <v>0</v>
      </c>
      <c r="S48" s="34"/>
      <c r="T48" s="22"/>
      <c r="U48" s="74" t="e">
        <f t="shared" si="1"/>
        <v>#DIV/0!</v>
      </c>
    </row>
    <row r="49" spans="1:21" s="5" customFormat="1" ht="15">
      <c r="A49" s="238" t="s">
        <v>131</v>
      </c>
      <c r="B49" s="265"/>
      <c r="C49" s="162">
        <f>SUM(C50:C80)</f>
        <v>1195.6</v>
      </c>
      <c r="D49" s="330">
        <f>SUM(D50:D80)</f>
        <v>28.5</v>
      </c>
      <c r="E49" s="93"/>
      <c r="F49" s="76">
        <f>SUM(F51:F57)</f>
        <v>0</v>
      </c>
      <c r="G49" s="36">
        <f>SUM(G51:G57)</f>
        <v>0</v>
      </c>
      <c r="H49" s="95"/>
      <c r="I49" s="77">
        <f>SUM(I50:I80)</f>
        <v>0</v>
      </c>
      <c r="J49" s="162">
        <f>SUM(J50:J80)</f>
        <v>1190.6</v>
      </c>
      <c r="K49" s="330">
        <f>SUM(K50:K80)</f>
        <v>28.5</v>
      </c>
      <c r="L49" s="162">
        <f>SUM(L50:L80)</f>
        <v>975.5</v>
      </c>
      <c r="M49" s="330">
        <f>SUM(M50:M80)</f>
        <v>0</v>
      </c>
      <c r="N49" s="97"/>
      <c r="O49" s="91">
        <f t="shared" si="2"/>
        <v>81.9</v>
      </c>
      <c r="P49" s="33">
        <f>SUM(P51:P57)</f>
        <v>0</v>
      </c>
      <c r="Q49" s="22"/>
      <c r="R49" s="74">
        <f t="shared" si="0"/>
        <v>0</v>
      </c>
      <c r="S49" s="33">
        <f>SUM(S51:S57)</f>
        <v>0</v>
      </c>
      <c r="T49" s="22"/>
      <c r="U49" s="74" t="e">
        <f t="shared" si="1"/>
        <v>#DIV/0!</v>
      </c>
    </row>
    <row r="50" spans="1:21" s="4" customFormat="1" ht="38.25">
      <c r="A50" s="239" t="s">
        <v>191</v>
      </c>
      <c r="B50" s="268"/>
      <c r="C50" s="77"/>
      <c r="D50" s="170"/>
      <c r="E50" s="93"/>
      <c r="F50" s="94"/>
      <c r="G50" s="31"/>
      <c r="H50" s="95"/>
      <c r="I50" s="78"/>
      <c r="J50" s="77"/>
      <c r="K50" s="186"/>
      <c r="L50" s="31"/>
      <c r="M50" s="206"/>
      <c r="N50" s="97"/>
      <c r="O50" s="91"/>
      <c r="P50" s="34"/>
      <c r="Q50" s="22"/>
      <c r="R50" s="74"/>
      <c r="S50" s="34"/>
      <c r="T50" s="22"/>
      <c r="U50" s="74"/>
    </row>
    <row r="51" spans="1:21" s="15" customFormat="1" ht="25.5">
      <c r="A51" s="329" t="s">
        <v>192</v>
      </c>
      <c r="B51" s="266"/>
      <c r="C51" s="105">
        <v>72</v>
      </c>
      <c r="D51" s="177"/>
      <c r="E51" s="93"/>
      <c r="F51" s="106"/>
      <c r="G51" s="107"/>
      <c r="H51" s="95"/>
      <c r="I51" s="108"/>
      <c r="J51" s="105">
        <v>72</v>
      </c>
      <c r="K51" s="189"/>
      <c r="L51" s="107"/>
      <c r="M51" s="209"/>
      <c r="N51" s="97"/>
      <c r="O51" s="91">
        <f t="shared" si="2"/>
        <v>0</v>
      </c>
      <c r="P51" s="35"/>
      <c r="Q51" s="22"/>
      <c r="R51" s="74" t="e">
        <f t="shared" si="0"/>
        <v>#DIV/0!</v>
      </c>
      <c r="S51" s="35"/>
      <c r="T51" s="22"/>
      <c r="U51" s="74" t="e">
        <f t="shared" si="1"/>
        <v>#DIV/0!</v>
      </c>
    </row>
    <row r="52" spans="1:21" s="15" customFormat="1" ht="25.5">
      <c r="A52" s="329" t="s">
        <v>160</v>
      </c>
      <c r="B52" s="266"/>
      <c r="C52" s="105"/>
      <c r="D52" s="177"/>
      <c r="E52" s="93"/>
      <c r="F52" s="106"/>
      <c r="G52" s="107"/>
      <c r="H52" s="95"/>
      <c r="I52" s="108"/>
      <c r="J52" s="105"/>
      <c r="K52" s="189"/>
      <c r="L52" s="107"/>
      <c r="M52" s="209"/>
      <c r="N52" s="97"/>
      <c r="O52" s="91" t="e">
        <f>ROUND(L52/J52*100,1)</f>
        <v>#DIV/0!</v>
      </c>
      <c r="P52" s="35"/>
      <c r="Q52" s="22"/>
      <c r="R52" s="74" t="e">
        <f>ROUND(P52/L52*100,1)</f>
        <v>#DIV/0!</v>
      </c>
      <c r="S52" s="35"/>
      <c r="T52" s="22"/>
      <c r="U52" s="74" t="e">
        <f>ROUND(S52/P52*100,1)</f>
        <v>#DIV/0!</v>
      </c>
    </row>
    <row r="53" spans="1:21" s="4" customFormat="1" ht="38.25">
      <c r="A53" s="239" t="s">
        <v>114</v>
      </c>
      <c r="B53" s="267"/>
      <c r="C53" s="77"/>
      <c r="D53" s="170"/>
      <c r="E53" s="93"/>
      <c r="F53" s="94"/>
      <c r="G53" s="31"/>
      <c r="H53" s="95"/>
      <c r="I53" s="78"/>
      <c r="J53" s="77"/>
      <c r="K53" s="186"/>
      <c r="L53" s="31"/>
      <c r="M53" s="206"/>
      <c r="N53" s="97"/>
      <c r="O53" s="91" t="e">
        <f t="shared" si="2"/>
        <v>#DIV/0!</v>
      </c>
      <c r="P53" s="34"/>
      <c r="Q53" s="22"/>
      <c r="R53" s="74" t="e">
        <f t="shared" si="0"/>
        <v>#DIV/0!</v>
      </c>
      <c r="S53" s="34"/>
      <c r="T53" s="22"/>
      <c r="U53" s="74" t="e">
        <f t="shared" si="1"/>
        <v>#DIV/0!</v>
      </c>
    </row>
    <row r="54" spans="1:21" s="4" customFormat="1" ht="63.75">
      <c r="A54" s="239" t="s">
        <v>158</v>
      </c>
      <c r="B54" s="268"/>
      <c r="C54" s="77"/>
      <c r="D54" s="170"/>
      <c r="E54" s="93"/>
      <c r="F54" s="94"/>
      <c r="G54" s="31"/>
      <c r="H54" s="95"/>
      <c r="I54" s="78"/>
      <c r="J54" s="77"/>
      <c r="K54" s="186"/>
      <c r="L54" s="31"/>
      <c r="M54" s="206"/>
      <c r="N54" s="97"/>
      <c r="O54" s="91" t="e">
        <f t="shared" si="2"/>
        <v>#DIV/0!</v>
      </c>
      <c r="P54" s="34"/>
      <c r="Q54" s="22"/>
      <c r="R54" s="74" t="e">
        <f t="shared" si="0"/>
        <v>#DIV/0!</v>
      </c>
      <c r="S54" s="34"/>
      <c r="T54" s="22"/>
      <c r="U54" s="74" t="e">
        <f t="shared" si="1"/>
        <v>#DIV/0!</v>
      </c>
    </row>
    <row r="55" spans="1:21" s="4" customFormat="1" ht="76.5">
      <c r="A55" s="239" t="s">
        <v>202</v>
      </c>
      <c r="B55" s="268"/>
      <c r="C55" s="77"/>
      <c r="D55" s="170"/>
      <c r="E55" s="93"/>
      <c r="F55" s="94"/>
      <c r="G55" s="31"/>
      <c r="H55" s="95"/>
      <c r="I55" s="78"/>
      <c r="J55" s="77"/>
      <c r="K55" s="186"/>
      <c r="L55" s="31"/>
      <c r="M55" s="206"/>
      <c r="N55" s="97"/>
      <c r="O55" s="91" t="e">
        <f t="shared" si="2"/>
        <v>#DIV/0!</v>
      </c>
      <c r="P55" s="34"/>
      <c r="Q55" s="22"/>
      <c r="R55" s="74" t="e">
        <f t="shared" si="0"/>
        <v>#DIV/0!</v>
      </c>
      <c r="S55" s="34"/>
      <c r="T55" s="22"/>
      <c r="U55" s="74" t="e">
        <f t="shared" si="1"/>
        <v>#DIV/0!</v>
      </c>
    </row>
    <row r="56" spans="1:21" s="4" customFormat="1" ht="38.25">
      <c r="A56" s="239" t="s">
        <v>159</v>
      </c>
      <c r="B56" s="268"/>
      <c r="C56" s="77">
        <v>2</v>
      </c>
      <c r="D56" s="170"/>
      <c r="E56" s="93"/>
      <c r="F56" s="94"/>
      <c r="G56" s="31"/>
      <c r="H56" s="95"/>
      <c r="I56" s="78"/>
      <c r="J56" s="77">
        <v>2</v>
      </c>
      <c r="K56" s="186"/>
      <c r="L56" s="31"/>
      <c r="M56" s="206"/>
      <c r="N56" s="97"/>
      <c r="O56" s="91"/>
      <c r="P56" s="34"/>
      <c r="Q56" s="22"/>
      <c r="R56" s="74"/>
      <c r="S56" s="34"/>
      <c r="T56" s="22"/>
      <c r="U56" s="74"/>
    </row>
    <row r="57" spans="1:21" s="5" customFormat="1" ht="51.75" customHeight="1">
      <c r="A57" s="240" t="s">
        <v>155</v>
      </c>
      <c r="B57" s="269"/>
      <c r="C57" s="162">
        <v>28.5</v>
      </c>
      <c r="D57" s="176"/>
      <c r="E57" s="93"/>
      <c r="F57" s="94"/>
      <c r="G57" s="31"/>
      <c r="H57" s="95"/>
      <c r="I57" s="165"/>
      <c r="J57" s="162">
        <v>28.5</v>
      </c>
      <c r="K57" s="188"/>
      <c r="L57" s="31"/>
      <c r="M57" s="208"/>
      <c r="N57" s="97"/>
      <c r="O57" s="97">
        <f aca="true" t="shared" si="3" ref="O57:O152">ROUND(L57/J57*100,1)</f>
        <v>0</v>
      </c>
      <c r="P57" s="82"/>
      <c r="Q57" s="81"/>
      <c r="R57" s="83" t="e">
        <f aca="true" t="shared" si="4" ref="R57:R152">ROUND(P57/L57*100,1)</f>
        <v>#DIV/0!</v>
      </c>
      <c r="S57" s="82"/>
      <c r="T57" s="81"/>
      <c r="U57" s="83" t="e">
        <f aca="true" t="shared" si="5" ref="U57:U152">ROUND(S57/P57*100,1)</f>
        <v>#DIV/0!</v>
      </c>
    </row>
    <row r="58" spans="1:21" s="4" customFormat="1" ht="183" customHeight="1">
      <c r="A58" s="239" t="s">
        <v>149</v>
      </c>
      <c r="B58" s="267"/>
      <c r="C58" s="77">
        <v>28.5</v>
      </c>
      <c r="D58" s="170">
        <v>28.5</v>
      </c>
      <c r="E58" s="93"/>
      <c r="F58" s="94"/>
      <c r="G58" s="31"/>
      <c r="H58" s="95"/>
      <c r="I58" s="78"/>
      <c r="J58" s="77">
        <v>28.5</v>
      </c>
      <c r="K58" s="186">
        <v>28.5</v>
      </c>
      <c r="L58" s="31"/>
      <c r="M58" s="206"/>
      <c r="N58" s="97"/>
      <c r="O58" s="91">
        <f t="shared" si="3"/>
        <v>0</v>
      </c>
      <c r="P58" s="34"/>
      <c r="Q58" s="22"/>
      <c r="R58" s="74" t="e">
        <f t="shared" si="4"/>
        <v>#DIV/0!</v>
      </c>
      <c r="S58" s="34"/>
      <c r="T58" s="22"/>
      <c r="U58" s="74" t="e">
        <f t="shared" si="5"/>
        <v>#DIV/0!</v>
      </c>
    </row>
    <row r="59" spans="1:21" s="4" customFormat="1" ht="38.25">
      <c r="A59" s="239" t="s">
        <v>156</v>
      </c>
      <c r="B59" s="267"/>
      <c r="C59" s="77"/>
      <c r="D59" s="170"/>
      <c r="E59" s="93"/>
      <c r="F59" s="94"/>
      <c r="G59" s="31"/>
      <c r="H59" s="95"/>
      <c r="I59" s="78"/>
      <c r="J59" s="77"/>
      <c r="K59" s="186"/>
      <c r="L59" s="31"/>
      <c r="M59" s="206"/>
      <c r="N59" s="97"/>
      <c r="O59" s="91" t="e">
        <f>ROUND(L59/J59*100,1)</f>
        <v>#DIV/0!</v>
      </c>
      <c r="P59" s="34"/>
      <c r="Q59" s="22"/>
      <c r="R59" s="74" t="e">
        <f>ROUND(P59/L59*100,1)</f>
        <v>#DIV/0!</v>
      </c>
      <c r="S59" s="34"/>
      <c r="T59" s="22"/>
      <c r="U59" s="74" t="e">
        <f>ROUND(S59/P59*100,1)</f>
        <v>#DIV/0!</v>
      </c>
    </row>
    <row r="60" spans="1:21" s="4" customFormat="1" ht="51">
      <c r="A60" s="239" t="s">
        <v>181</v>
      </c>
      <c r="B60" s="267"/>
      <c r="C60" s="77"/>
      <c r="D60" s="170"/>
      <c r="E60" s="93"/>
      <c r="F60" s="94"/>
      <c r="G60" s="31"/>
      <c r="H60" s="95"/>
      <c r="I60" s="78"/>
      <c r="J60" s="77"/>
      <c r="K60" s="186"/>
      <c r="L60" s="31"/>
      <c r="M60" s="206"/>
      <c r="N60" s="97"/>
      <c r="O60" s="91" t="e">
        <f aca="true" t="shared" si="6" ref="O60:O67">ROUND(L60/J60*100,1)</f>
        <v>#DIV/0!</v>
      </c>
      <c r="P60" s="34"/>
      <c r="Q60" s="22"/>
      <c r="R60" s="74" t="e">
        <f aca="true" t="shared" si="7" ref="R60:R67">ROUND(P60/L60*100,1)</f>
        <v>#DIV/0!</v>
      </c>
      <c r="S60" s="34"/>
      <c r="T60" s="22"/>
      <c r="U60" s="74" t="e">
        <f aca="true" t="shared" si="8" ref="U60:U67">ROUND(S60/P60*100,1)</f>
        <v>#DIV/0!</v>
      </c>
    </row>
    <row r="61" spans="1:21" s="4" customFormat="1" ht="51">
      <c r="A61" s="239" t="s">
        <v>182</v>
      </c>
      <c r="B61" s="267"/>
      <c r="C61" s="77">
        <v>546.8</v>
      </c>
      <c r="D61" s="170"/>
      <c r="E61" s="93"/>
      <c r="F61" s="94"/>
      <c r="G61" s="31"/>
      <c r="H61" s="95"/>
      <c r="I61" s="78"/>
      <c r="J61" s="77">
        <v>546.8</v>
      </c>
      <c r="K61" s="186"/>
      <c r="L61" s="31"/>
      <c r="M61" s="206"/>
      <c r="N61" s="97"/>
      <c r="O61" s="91">
        <f t="shared" si="6"/>
        <v>0</v>
      </c>
      <c r="P61" s="34"/>
      <c r="Q61" s="22"/>
      <c r="R61" s="74" t="e">
        <f t="shared" si="7"/>
        <v>#DIV/0!</v>
      </c>
      <c r="S61" s="34"/>
      <c r="T61" s="22"/>
      <c r="U61" s="74" t="e">
        <f t="shared" si="8"/>
        <v>#DIV/0!</v>
      </c>
    </row>
    <row r="62" spans="1:21" s="4" customFormat="1" ht="38.25">
      <c r="A62" s="239" t="s">
        <v>183</v>
      </c>
      <c r="B62" s="267"/>
      <c r="C62" s="77"/>
      <c r="D62" s="170"/>
      <c r="E62" s="93"/>
      <c r="F62" s="94"/>
      <c r="G62" s="31"/>
      <c r="H62" s="95"/>
      <c r="I62" s="78"/>
      <c r="J62" s="77"/>
      <c r="K62" s="186"/>
      <c r="L62" s="31"/>
      <c r="M62" s="206"/>
      <c r="N62" s="97"/>
      <c r="O62" s="91" t="e">
        <f t="shared" si="6"/>
        <v>#DIV/0!</v>
      </c>
      <c r="P62" s="34"/>
      <c r="Q62" s="22"/>
      <c r="R62" s="74" t="e">
        <f t="shared" si="7"/>
        <v>#DIV/0!</v>
      </c>
      <c r="S62" s="34"/>
      <c r="T62" s="22"/>
      <c r="U62" s="74" t="e">
        <f t="shared" si="8"/>
        <v>#DIV/0!</v>
      </c>
    </row>
    <row r="63" spans="1:21" s="4" customFormat="1" ht="63.75">
      <c r="A63" s="239" t="s">
        <v>184</v>
      </c>
      <c r="B63" s="267"/>
      <c r="C63" s="77"/>
      <c r="D63" s="170"/>
      <c r="E63" s="93"/>
      <c r="F63" s="94"/>
      <c r="G63" s="31"/>
      <c r="H63" s="95"/>
      <c r="I63" s="78"/>
      <c r="J63" s="77"/>
      <c r="K63" s="186"/>
      <c r="L63" s="31"/>
      <c r="M63" s="206"/>
      <c r="N63" s="97"/>
      <c r="O63" s="91" t="e">
        <f t="shared" si="6"/>
        <v>#DIV/0!</v>
      </c>
      <c r="P63" s="34"/>
      <c r="Q63" s="22"/>
      <c r="R63" s="74" t="e">
        <f t="shared" si="7"/>
        <v>#DIV/0!</v>
      </c>
      <c r="S63" s="34"/>
      <c r="T63" s="22"/>
      <c r="U63" s="74" t="e">
        <f t="shared" si="8"/>
        <v>#DIV/0!</v>
      </c>
    </row>
    <row r="64" spans="1:21" s="4" customFormat="1" ht="38.25">
      <c r="A64" s="239" t="s">
        <v>185</v>
      </c>
      <c r="B64" s="267"/>
      <c r="C64" s="77">
        <v>10</v>
      </c>
      <c r="D64" s="170"/>
      <c r="E64" s="93"/>
      <c r="F64" s="94"/>
      <c r="G64" s="31"/>
      <c r="H64" s="95"/>
      <c r="I64" s="78"/>
      <c r="J64" s="77">
        <v>5</v>
      </c>
      <c r="K64" s="186"/>
      <c r="L64" s="31"/>
      <c r="M64" s="206"/>
      <c r="N64" s="97"/>
      <c r="O64" s="91">
        <f t="shared" si="6"/>
        <v>0</v>
      </c>
      <c r="P64" s="34"/>
      <c r="Q64" s="22"/>
      <c r="R64" s="74" t="e">
        <f t="shared" si="7"/>
        <v>#DIV/0!</v>
      </c>
      <c r="S64" s="34"/>
      <c r="T64" s="22"/>
      <c r="U64" s="74" t="e">
        <f t="shared" si="8"/>
        <v>#DIV/0!</v>
      </c>
    </row>
    <row r="65" spans="1:21" s="4" customFormat="1" ht="25.5">
      <c r="A65" s="239" t="s">
        <v>193</v>
      </c>
      <c r="B65" s="267"/>
      <c r="C65" s="77"/>
      <c r="D65" s="170"/>
      <c r="E65" s="93"/>
      <c r="F65" s="94"/>
      <c r="G65" s="31"/>
      <c r="H65" s="95"/>
      <c r="I65" s="78"/>
      <c r="J65" s="77"/>
      <c r="K65" s="186"/>
      <c r="L65" s="31"/>
      <c r="M65" s="206"/>
      <c r="N65" s="97"/>
      <c r="O65" s="91" t="e">
        <f t="shared" si="6"/>
        <v>#DIV/0!</v>
      </c>
      <c r="P65" s="34"/>
      <c r="Q65" s="22"/>
      <c r="R65" s="74" t="e">
        <f t="shared" si="7"/>
        <v>#DIV/0!</v>
      </c>
      <c r="S65" s="34"/>
      <c r="T65" s="22"/>
      <c r="U65" s="74" t="e">
        <f t="shared" si="8"/>
        <v>#DIV/0!</v>
      </c>
    </row>
    <row r="66" spans="1:21" s="4" customFormat="1" ht="51">
      <c r="A66" s="239" t="s">
        <v>194</v>
      </c>
      <c r="B66" s="267"/>
      <c r="C66" s="77"/>
      <c r="D66" s="170"/>
      <c r="E66" s="93"/>
      <c r="F66" s="94"/>
      <c r="G66" s="31"/>
      <c r="H66" s="95"/>
      <c r="I66" s="78"/>
      <c r="J66" s="77"/>
      <c r="K66" s="186"/>
      <c r="L66" s="31"/>
      <c r="M66" s="206"/>
      <c r="N66" s="97"/>
      <c r="O66" s="91" t="e">
        <f t="shared" si="6"/>
        <v>#DIV/0!</v>
      </c>
      <c r="P66" s="34"/>
      <c r="Q66" s="22"/>
      <c r="R66" s="74" t="e">
        <f t="shared" si="7"/>
        <v>#DIV/0!</v>
      </c>
      <c r="S66" s="34"/>
      <c r="T66" s="22"/>
      <c r="U66" s="74" t="e">
        <f t="shared" si="8"/>
        <v>#DIV/0!</v>
      </c>
    </row>
    <row r="67" spans="1:21" s="4" customFormat="1" ht="51">
      <c r="A67" s="239" t="s">
        <v>195</v>
      </c>
      <c r="B67" s="267"/>
      <c r="C67" s="77"/>
      <c r="D67" s="170"/>
      <c r="E67" s="93"/>
      <c r="F67" s="94"/>
      <c r="G67" s="31"/>
      <c r="H67" s="95"/>
      <c r="I67" s="78"/>
      <c r="J67" s="77"/>
      <c r="K67" s="186"/>
      <c r="L67" s="31"/>
      <c r="M67" s="206"/>
      <c r="N67" s="97"/>
      <c r="O67" s="91" t="e">
        <f t="shared" si="6"/>
        <v>#DIV/0!</v>
      </c>
      <c r="P67" s="34"/>
      <c r="Q67" s="22"/>
      <c r="R67" s="74" t="e">
        <f t="shared" si="7"/>
        <v>#DIV/0!</v>
      </c>
      <c r="S67" s="34"/>
      <c r="T67" s="22"/>
      <c r="U67" s="74" t="e">
        <f t="shared" si="8"/>
        <v>#DIV/0!</v>
      </c>
    </row>
    <row r="68" spans="1:21" s="4" customFormat="1" ht="76.5">
      <c r="A68" s="239" t="s">
        <v>260</v>
      </c>
      <c r="B68" s="267"/>
      <c r="C68" s="77"/>
      <c r="D68" s="170"/>
      <c r="E68" s="93"/>
      <c r="F68" s="94"/>
      <c r="G68" s="31"/>
      <c r="H68" s="95"/>
      <c r="I68" s="78"/>
      <c r="J68" s="77"/>
      <c r="K68" s="186"/>
      <c r="L68" s="31">
        <v>570</v>
      </c>
      <c r="M68" s="206"/>
      <c r="N68" s="97"/>
      <c r="O68" s="91" t="e">
        <f aca="true" t="shared" si="9" ref="O68:O80">ROUND(L68/J68*100,1)</f>
        <v>#DIV/0!</v>
      </c>
      <c r="P68" s="34"/>
      <c r="Q68" s="22"/>
      <c r="R68" s="74">
        <f aca="true" t="shared" si="10" ref="R68:R80">ROUND(P68/L68*100,1)</f>
        <v>0</v>
      </c>
      <c r="S68" s="34"/>
      <c r="T68" s="22"/>
      <c r="U68" s="74" t="e">
        <f aca="true" t="shared" si="11" ref="U68:U80">ROUND(S68/P68*100,1)</f>
        <v>#DIV/0!</v>
      </c>
    </row>
    <row r="69" spans="1:21" s="4" customFormat="1" ht="63.75">
      <c r="A69" s="239" t="s">
        <v>196</v>
      </c>
      <c r="B69" s="267"/>
      <c r="C69" s="77">
        <v>7.8</v>
      </c>
      <c r="D69" s="170"/>
      <c r="E69" s="93"/>
      <c r="F69" s="94"/>
      <c r="G69" s="31"/>
      <c r="H69" s="95"/>
      <c r="I69" s="78"/>
      <c r="J69" s="77">
        <v>7.8</v>
      </c>
      <c r="K69" s="186"/>
      <c r="L69" s="31"/>
      <c r="M69" s="206"/>
      <c r="N69" s="97"/>
      <c r="O69" s="91">
        <f t="shared" si="9"/>
        <v>0</v>
      </c>
      <c r="P69" s="34"/>
      <c r="Q69" s="22"/>
      <c r="R69" s="74" t="e">
        <f t="shared" si="10"/>
        <v>#DIV/0!</v>
      </c>
      <c r="S69" s="34"/>
      <c r="T69" s="22"/>
      <c r="U69" s="74" t="e">
        <f t="shared" si="11"/>
        <v>#DIV/0!</v>
      </c>
    </row>
    <row r="70" spans="1:21" s="4" customFormat="1" ht="48">
      <c r="A70" s="356" t="s">
        <v>197</v>
      </c>
      <c r="B70" s="267"/>
      <c r="C70" s="77"/>
      <c r="D70" s="170"/>
      <c r="E70" s="93"/>
      <c r="F70" s="94"/>
      <c r="G70" s="31"/>
      <c r="H70" s="95"/>
      <c r="I70" s="78"/>
      <c r="J70" s="77"/>
      <c r="K70" s="186"/>
      <c r="L70" s="31"/>
      <c r="M70" s="206"/>
      <c r="N70" s="97"/>
      <c r="O70" s="91" t="e">
        <f t="shared" si="9"/>
        <v>#DIV/0!</v>
      </c>
      <c r="P70" s="34"/>
      <c r="Q70" s="22"/>
      <c r="R70" s="74" t="e">
        <f t="shared" si="10"/>
        <v>#DIV/0!</v>
      </c>
      <c r="S70" s="34"/>
      <c r="T70" s="22"/>
      <c r="U70" s="74" t="e">
        <f t="shared" si="11"/>
        <v>#DIV/0!</v>
      </c>
    </row>
    <row r="71" spans="1:21" s="4" customFormat="1" ht="48">
      <c r="A71" s="356" t="s">
        <v>198</v>
      </c>
      <c r="B71" s="267"/>
      <c r="C71" s="77">
        <v>100</v>
      </c>
      <c r="D71" s="170"/>
      <c r="E71" s="93"/>
      <c r="F71" s="94"/>
      <c r="G71" s="31"/>
      <c r="H71" s="95"/>
      <c r="I71" s="78"/>
      <c r="J71" s="77">
        <v>100</v>
      </c>
      <c r="K71" s="186"/>
      <c r="L71" s="31">
        <v>100</v>
      </c>
      <c r="M71" s="206"/>
      <c r="N71" s="97"/>
      <c r="O71" s="91">
        <f t="shared" si="9"/>
        <v>100</v>
      </c>
      <c r="P71" s="34"/>
      <c r="Q71" s="22"/>
      <c r="R71" s="74">
        <f t="shared" si="10"/>
        <v>0</v>
      </c>
      <c r="S71" s="34"/>
      <c r="T71" s="22"/>
      <c r="U71" s="74" t="e">
        <f t="shared" si="11"/>
        <v>#DIV/0!</v>
      </c>
    </row>
    <row r="72" spans="1:21" s="4" customFormat="1" ht="89.25">
      <c r="A72" s="239" t="s">
        <v>199</v>
      </c>
      <c r="B72" s="267"/>
      <c r="C72" s="77">
        <v>400</v>
      </c>
      <c r="D72" s="170"/>
      <c r="E72" s="93"/>
      <c r="F72" s="94"/>
      <c r="G72" s="31"/>
      <c r="H72" s="95"/>
      <c r="I72" s="78"/>
      <c r="J72" s="77">
        <v>400</v>
      </c>
      <c r="K72" s="186"/>
      <c r="L72" s="31">
        <v>305.5</v>
      </c>
      <c r="M72" s="206"/>
      <c r="N72" s="97"/>
      <c r="O72" s="91">
        <f t="shared" si="9"/>
        <v>76.4</v>
      </c>
      <c r="P72" s="34"/>
      <c r="Q72" s="22"/>
      <c r="R72" s="74">
        <f t="shared" si="10"/>
        <v>0</v>
      </c>
      <c r="S72" s="34"/>
      <c r="T72" s="22"/>
      <c r="U72" s="74" t="e">
        <f t="shared" si="11"/>
        <v>#DIV/0!</v>
      </c>
    </row>
    <row r="73" spans="1:21" s="4" customFormat="1" ht="38.25">
      <c r="A73" s="239" t="s">
        <v>200</v>
      </c>
      <c r="B73" s="267"/>
      <c r="C73" s="77"/>
      <c r="D73" s="170"/>
      <c r="E73" s="93"/>
      <c r="F73" s="94"/>
      <c r="G73" s="31"/>
      <c r="H73" s="95"/>
      <c r="I73" s="78"/>
      <c r="J73" s="77"/>
      <c r="K73" s="186"/>
      <c r="L73" s="31"/>
      <c r="M73" s="206"/>
      <c r="N73" s="97"/>
      <c r="O73" s="91" t="e">
        <f t="shared" si="9"/>
        <v>#DIV/0!</v>
      </c>
      <c r="P73" s="34"/>
      <c r="Q73" s="22"/>
      <c r="R73" s="74" t="e">
        <f t="shared" si="10"/>
        <v>#DIV/0!</v>
      </c>
      <c r="S73" s="34"/>
      <c r="T73" s="22"/>
      <c r="U73" s="74" t="e">
        <f t="shared" si="11"/>
        <v>#DIV/0!</v>
      </c>
    </row>
    <row r="74" spans="1:21" s="4" customFormat="1" ht="114.75">
      <c r="A74" s="239" t="s">
        <v>201</v>
      </c>
      <c r="B74" s="267"/>
      <c r="C74" s="77"/>
      <c r="D74" s="170"/>
      <c r="E74" s="93"/>
      <c r="F74" s="94"/>
      <c r="G74" s="31"/>
      <c r="H74" s="95"/>
      <c r="I74" s="78"/>
      <c r="J74" s="77"/>
      <c r="K74" s="186"/>
      <c r="L74" s="31"/>
      <c r="M74" s="206"/>
      <c r="N74" s="97"/>
      <c r="O74" s="91" t="e">
        <f t="shared" si="9"/>
        <v>#DIV/0!</v>
      </c>
      <c r="P74" s="34"/>
      <c r="Q74" s="22"/>
      <c r="R74" s="74" t="e">
        <f t="shared" si="10"/>
        <v>#DIV/0!</v>
      </c>
      <c r="S74" s="34"/>
      <c r="T74" s="22"/>
      <c r="U74" s="74" t="e">
        <f t="shared" si="11"/>
        <v>#DIV/0!</v>
      </c>
    </row>
    <row r="75" spans="1:21" s="4" customFormat="1" ht="63.75">
      <c r="A75" s="239" t="s">
        <v>203</v>
      </c>
      <c r="B75" s="267"/>
      <c r="C75" s="77"/>
      <c r="D75" s="170"/>
      <c r="E75" s="93"/>
      <c r="F75" s="94"/>
      <c r="G75" s="31"/>
      <c r="H75" s="95"/>
      <c r="I75" s="78"/>
      <c r="J75" s="77"/>
      <c r="K75" s="186"/>
      <c r="L75" s="31"/>
      <c r="M75" s="206"/>
      <c r="N75" s="97"/>
      <c r="O75" s="91" t="e">
        <f t="shared" si="9"/>
        <v>#DIV/0!</v>
      </c>
      <c r="P75" s="34"/>
      <c r="Q75" s="22"/>
      <c r="R75" s="74" t="e">
        <f t="shared" si="10"/>
        <v>#DIV/0!</v>
      </c>
      <c r="S75" s="34"/>
      <c r="T75" s="22"/>
      <c r="U75" s="74" t="e">
        <f t="shared" si="11"/>
        <v>#DIV/0!</v>
      </c>
    </row>
    <row r="76" spans="1:21" s="4" customFormat="1" ht="15">
      <c r="A76" s="239"/>
      <c r="B76" s="267"/>
      <c r="C76" s="77"/>
      <c r="D76" s="170"/>
      <c r="E76" s="93"/>
      <c r="F76" s="94"/>
      <c r="G76" s="31"/>
      <c r="H76" s="95"/>
      <c r="I76" s="78"/>
      <c r="J76" s="77"/>
      <c r="K76" s="186"/>
      <c r="L76" s="31"/>
      <c r="M76" s="206"/>
      <c r="N76" s="97"/>
      <c r="O76" s="91" t="e">
        <f t="shared" si="9"/>
        <v>#DIV/0!</v>
      </c>
      <c r="P76" s="34"/>
      <c r="Q76" s="22"/>
      <c r="R76" s="74" t="e">
        <f t="shared" si="10"/>
        <v>#DIV/0!</v>
      </c>
      <c r="S76" s="34"/>
      <c r="T76" s="22"/>
      <c r="U76" s="74" t="e">
        <f t="shared" si="11"/>
        <v>#DIV/0!</v>
      </c>
    </row>
    <row r="77" spans="1:21" s="4" customFormat="1" ht="15">
      <c r="A77" s="239"/>
      <c r="B77" s="267"/>
      <c r="C77" s="77"/>
      <c r="D77" s="170"/>
      <c r="E77" s="93"/>
      <c r="F77" s="94"/>
      <c r="G77" s="31"/>
      <c r="H77" s="95"/>
      <c r="I77" s="78"/>
      <c r="J77" s="77"/>
      <c r="K77" s="186"/>
      <c r="L77" s="31"/>
      <c r="M77" s="206"/>
      <c r="N77" s="97"/>
      <c r="O77" s="91" t="e">
        <f t="shared" si="9"/>
        <v>#DIV/0!</v>
      </c>
      <c r="P77" s="34"/>
      <c r="Q77" s="22"/>
      <c r="R77" s="74" t="e">
        <f t="shared" si="10"/>
        <v>#DIV/0!</v>
      </c>
      <c r="S77" s="34"/>
      <c r="T77" s="22"/>
      <c r="U77" s="74" t="e">
        <f t="shared" si="11"/>
        <v>#DIV/0!</v>
      </c>
    </row>
    <row r="78" spans="1:21" s="4" customFormat="1" ht="15">
      <c r="A78" s="239"/>
      <c r="B78" s="267"/>
      <c r="C78" s="77"/>
      <c r="D78" s="170"/>
      <c r="E78" s="93"/>
      <c r="F78" s="94"/>
      <c r="G78" s="31"/>
      <c r="H78" s="95"/>
      <c r="I78" s="78"/>
      <c r="J78" s="77"/>
      <c r="K78" s="186"/>
      <c r="L78" s="31"/>
      <c r="M78" s="206"/>
      <c r="N78" s="97"/>
      <c r="O78" s="91" t="e">
        <f t="shared" si="9"/>
        <v>#DIV/0!</v>
      </c>
      <c r="P78" s="34"/>
      <c r="Q78" s="22"/>
      <c r="R78" s="74" t="e">
        <f t="shared" si="10"/>
        <v>#DIV/0!</v>
      </c>
      <c r="S78" s="34"/>
      <c r="T78" s="22"/>
      <c r="U78" s="74" t="e">
        <f t="shared" si="11"/>
        <v>#DIV/0!</v>
      </c>
    </row>
    <row r="79" spans="1:21" s="4" customFormat="1" ht="15">
      <c r="A79" s="239"/>
      <c r="B79" s="267"/>
      <c r="C79" s="77"/>
      <c r="D79" s="170"/>
      <c r="E79" s="93"/>
      <c r="F79" s="94"/>
      <c r="G79" s="31"/>
      <c r="H79" s="95"/>
      <c r="I79" s="78"/>
      <c r="J79" s="77"/>
      <c r="K79" s="186"/>
      <c r="L79" s="31"/>
      <c r="M79" s="206"/>
      <c r="N79" s="97"/>
      <c r="O79" s="91" t="e">
        <f t="shared" si="9"/>
        <v>#DIV/0!</v>
      </c>
      <c r="P79" s="34"/>
      <c r="Q79" s="22"/>
      <c r="R79" s="74" t="e">
        <f t="shared" si="10"/>
        <v>#DIV/0!</v>
      </c>
      <c r="S79" s="34"/>
      <c r="T79" s="22"/>
      <c r="U79" s="74" t="e">
        <f t="shared" si="11"/>
        <v>#DIV/0!</v>
      </c>
    </row>
    <row r="80" spans="1:21" s="4" customFormat="1" ht="15">
      <c r="A80" s="239"/>
      <c r="B80" s="267"/>
      <c r="C80" s="77"/>
      <c r="D80" s="170"/>
      <c r="E80" s="93"/>
      <c r="F80" s="94"/>
      <c r="G80" s="31"/>
      <c r="H80" s="95"/>
      <c r="I80" s="78"/>
      <c r="J80" s="77"/>
      <c r="K80" s="186"/>
      <c r="L80" s="31"/>
      <c r="M80" s="206"/>
      <c r="N80" s="97"/>
      <c r="O80" s="91" t="e">
        <f t="shared" si="9"/>
        <v>#DIV/0!</v>
      </c>
      <c r="P80" s="34"/>
      <c r="Q80" s="22"/>
      <c r="R80" s="74" t="e">
        <f t="shared" si="10"/>
        <v>#DIV/0!</v>
      </c>
      <c r="S80" s="34"/>
      <c r="T80" s="22"/>
      <c r="U80" s="74" t="e">
        <f t="shared" si="11"/>
        <v>#DIV/0!</v>
      </c>
    </row>
    <row r="81" spans="1:21" s="8" customFormat="1" ht="15.75">
      <c r="A81" s="241" t="s">
        <v>29</v>
      </c>
      <c r="B81" s="270"/>
      <c r="C81" s="109">
        <f>SUM(C8,C39)</f>
        <v>6157.4</v>
      </c>
      <c r="D81" s="178">
        <f>SUM(D8,D39)</f>
        <v>28.5</v>
      </c>
      <c r="E81" s="166"/>
      <c r="F81" s="111" t="e">
        <f>SUM(F8,F39)</f>
        <v>#REF!</v>
      </c>
      <c r="G81" s="112" t="e">
        <f>SUM(G8,G39)</f>
        <v>#REF!</v>
      </c>
      <c r="H81" s="167">
        <v>100</v>
      </c>
      <c r="I81" s="109">
        <f>SUM(I8,I39)</f>
        <v>0</v>
      </c>
      <c r="J81" s="109">
        <f>SUM(J8,J39)</f>
        <v>6152.4</v>
      </c>
      <c r="K81" s="190">
        <f>SUM(K8,K39)</f>
        <v>28.5</v>
      </c>
      <c r="L81" s="112">
        <f>SUM(L8,L39)</f>
        <v>5754.700000000001</v>
      </c>
      <c r="M81" s="210">
        <f>SUM(M8,M39)</f>
        <v>0</v>
      </c>
      <c r="N81" s="202"/>
      <c r="O81" s="168">
        <f t="shared" si="3"/>
        <v>93.5</v>
      </c>
      <c r="P81" s="56" t="e">
        <f>SUM(P8,P39)</f>
        <v>#REF!</v>
      </c>
      <c r="Q81" s="24">
        <v>100</v>
      </c>
      <c r="R81" s="74" t="e">
        <f t="shared" si="4"/>
        <v>#REF!</v>
      </c>
      <c r="S81" s="56" t="e">
        <f>SUM(S8,S39)</f>
        <v>#REF!</v>
      </c>
      <c r="T81" s="24">
        <v>100</v>
      </c>
      <c r="U81" s="74" t="e">
        <f t="shared" si="5"/>
        <v>#REF!</v>
      </c>
    </row>
    <row r="82" spans="1:21" s="8" customFormat="1" ht="15.75">
      <c r="A82" s="242" t="s">
        <v>44</v>
      </c>
      <c r="B82" s="270"/>
      <c r="C82" s="169">
        <f>C84+C191+C199+C216+C264+C337+C350+C415+C450+C440</f>
        <v>6202.6</v>
      </c>
      <c r="D82" s="169">
        <f aca="true" t="shared" si="12" ref="D82:L82">D84+D191+D199+D216+D264+D337+D350+D415+D450+D440</f>
        <v>0</v>
      </c>
      <c r="E82" s="169">
        <f t="shared" si="12"/>
        <v>99.87908296520811</v>
      </c>
      <c r="F82" s="169" t="e">
        <f t="shared" si="12"/>
        <v>#REF!</v>
      </c>
      <c r="G82" s="169" t="e">
        <f t="shared" si="12"/>
        <v>#REF!</v>
      </c>
      <c r="H82" s="169" t="e">
        <f t="shared" si="12"/>
        <v>#REF!</v>
      </c>
      <c r="I82" s="169" t="e">
        <f t="shared" si="12"/>
        <v>#REF!</v>
      </c>
      <c r="J82" s="169">
        <f t="shared" si="12"/>
        <v>6347.599999999999</v>
      </c>
      <c r="K82" s="169">
        <f t="shared" si="12"/>
        <v>0</v>
      </c>
      <c r="L82" s="169">
        <f t="shared" si="12"/>
        <v>5754.7</v>
      </c>
      <c r="M82" s="211">
        <f>M84+M191+M199+M216+M264+M337+M350+M415+M450</f>
        <v>0</v>
      </c>
      <c r="N82" s="202"/>
      <c r="O82" s="168">
        <f t="shared" si="3"/>
        <v>90.7</v>
      </c>
      <c r="P82" s="54" t="e">
        <f>P84+P191+P199+P216+P264+P337+P350+#REF!+#REF!+P415+P450</f>
        <v>#REF!</v>
      </c>
      <c r="Q82" s="24">
        <v>100</v>
      </c>
      <c r="R82" s="74" t="e">
        <f t="shared" si="4"/>
        <v>#REF!</v>
      </c>
      <c r="S82" s="54" t="e">
        <f>S84+S191+S199+S216+S264+S337+S350+#REF!+#REF!+S415+S450</f>
        <v>#REF!</v>
      </c>
      <c r="T82" s="24">
        <v>100</v>
      </c>
      <c r="U82" s="74" t="e">
        <f t="shared" si="5"/>
        <v>#REF!</v>
      </c>
    </row>
    <row r="83" spans="1:21" s="4" customFormat="1" ht="15.75">
      <c r="A83" s="230" t="s">
        <v>11</v>
      </c>
      <c r="B83" s="260"/>
      <c r="C83" s="92"/>
      <c r="D83" s="101"/>
      <c r="E83" s="93"/>
      <c r="F83" s="94"/>
      <c r="G83" s="49"/>
      <c r="H83" s="95"/>
      <c r="I83" s="96"/>
      <c r="J83" s="92"/>
      <c r="K83" s="187"/>
      <c r="L83" s="31"/>
      <c r="M83" s="207"/>
      <c r="N83" s="201"/>
      <c r="O83" s="91" t="e">
        <f>ROUND(L83/J83*100,1)</f>
        <v>#DIV/0!</v>
      </c>
      <c r="P83" s="34"/>
      <c r="Q83" s="24"/>
      <c r="R83" s="74" t="e">
        <f>ROUND(P83/L83*100,1)</f>
        <v>#DIV/0!</v>
      </c>
      <c r="S83" s="34"/>
      <c r="T83" s="24"/>
      <c r="U83" s="74" t="e">
        <f>ROUND(S83/P83*100,1)</f>
        <v>#DIV/0!</v>
      </c>
    </row>
    <row r="84" spans="1:21" s="8" customFormat="1" ht="15.75">
      <c r="A84" s="274" t="s">
        <v>70</v>
      </c>
      <c r="B84" s="275" t="s">
        <v>141</v>
      </c>
      <c r="C84" s="276">
        <f>C86+C94</f>
        <v>3304.1</v>
      </c>
      <c r="D84" s="277">
        <f>D86+D94</f>
        <v>0</v>
      </c>
      <c r="E84" s="278">
        <f>C84/$C$82*100</f>
        <v>53.26959662077193</v>
      </c>
      <c r="F84" s="279" t="e">
        <f>F86+F94</f>
        <v>#REF!</v>
      </c>
      <c r="G84" s="280" t="e">
        <f>G86+G94</f>
        <v>#REF!</v>
      </c>
      <c r="H84" s="281" t="e">
        <f>G84/$G$82*100</f>
        <v>#REF!</v>
      </c>
      <c r="I84" s="282" t="e">
        <f>I86+I94</f>
        <v>#REF!</v>
      </c>
      <c r="J84" s="276">
        <f>J86+J94</f>
        <v>3304.1</v>
      </c>
      <c r="K84" s="283">
        <f>K86+K94</f>
        <v>0</v>
      </c>
      <c r="L84" s="284">
        <f>L86+L94</f>
        <v>3177.4</v>
      </c>
      <c r="M84" s="285">
        <f>M86+M94</f>
        <v>0</v>
      </c>
      <c r="N84" s="286">
        <f>L84/$L$82*100</f>
        <v>55.213998992128175</v>
      </c>
      <c r="O84" s="287">
        <f t="shared" si="3"/>
        <v>96.2</v>
      </c>
      <c r="P84" s="54" t="e">
        <f>P86+P94</f>
        <v>#REF!</v>
      </c>
      <c r="Q84" s="27" t="e">
        <f>P84/$P$82*100</f>
        <v>#REF!</v>
      </c>
      <c r="R84" s="74" t="e">
        <f t="shared" si="4"/>
        <v>#REF!</v>
      </c>
      <c r="S84" s="54" t="e">
        <f>S86+S94</f>
        <v>#REF!</v>
      </c>
      <c r="T84" s="27" t="e">
        <f>S84/$S$82*100</f>
        <v>#REF!</v>
      </c>
      <c r="U84" s="74" t="e">
        <f t="shared" si="5"/>
        <v>#REF!</v>
      </c>
    </row>
    <row r="85" spans="1:21" s="4" customFormat="1" ht="15.75">
      <c r="A85" s="244" t="s">
        <v>11</v>
      </c>
      <c r="B85" s="258"/>
      <c r="C85" s="92"/>
      <c r="D85" s="101"/>
      <c r="E85" s="93"/>
      <c r="F85" s="94"/>
      <c r="G85" s="31"/>
      <c r="H85" s="95"/>
      <c r="I85" s="96"/>
      <c r="J85" s="92"/>
      <c r="K85" s="187"/>
      <c r="L85" s="31"/>
      <c r="M85" s="207"/>
      <c r="N85" s="97"/>
      <c r="O85" s="91" t="e">
        <f t="shared" si="3"/>
        <v>#DIV/0!</v>
      </c>
      <c r="P85" s="34"/>
      <c r="Q85" s="16"/>
      <c r="R85" s="74" t="e">
        <f t="shared" si="4"/>
        <v>#DIV/0!</v>
      </c>
      <c r="S85" s="34"/>
      <c r="T85" s="16"/>
      <c r="U85" s="74" t="e">
        <f t="shared" si="5"/>
        <v>#DIV/0!</v>
      </c>
    </row>
    <row r="86" spans="1:21" s="30" customFormat="1" ht="25.5" hidden="1">
      <c r="A86" s="243" t="s">
        <v>73</v>
      </c>
      <c r="B86" s="271"/>
      <c r="C86" s="92">
        <f>C88+C89+C90+C91+C92+C93</f>
        <v>0</v>
      </c>
      <c r="D86" s="101">
        <f>D88+D89+D90+D91+D92+D93</f>
        <v>0</v>
      </c>
      <c r="E86" s="93">
        <f>ROUND(C86/$C$82*100,1)</f>
        <v>0</v>
      </c>
      <c r="F86" s="94">
        <f>F88+F89+F90+F91+F92+F93</f>
        <v>0</v>
      </c>
      <c r="G86" s="49">
        <f>G88+G89+G90+G91+G92+G93</f>
        <v>0</v>
      </c>
      <c r="H86" s="95">
        <f>ROUND(G86/$C$82*100,1)</f>
        <v>0</v>
      </c>
      <c r="I86" s="96">
        <f>I88+I89+I90+I91+I92+I93</f>
        <v>0</v>
      </c>
      <c r="J86" s="92">
        <f>J88+J89+J90+J91+J92+J93</f>
        <v>0</v>
      </c>
      <c r="K86" s="187">
        <f>K88+K89+K90+K91+K92+K93</f>
        <v>0</v>
      </c>
      <c r="L86" s="31">
        <f>L88+L89+L90+L91+L92+L93</f>
        <v>0</v>
      </c>
      <c r="M86" s="207">
        <f>M88+M89+M90+M91+M92+M93</f>
        <v>0</v>
      </c>
      <c r="N86" s="201">
        <f>ROUND(L86/$C$82*100,1)</f>
        <v>0</v>
      </c>
      <c r="O86" s="91" t="e">
        <f t="shared" si="3"/>
        <v>#DIV/0!</v>
      </c>
      <c r="P86" s="49">
        <f>P88+P89+P90+P91+P92+P93</f>
        <v>0</v>
      </c>
      <c r="Q86" s="24">
        <f>ROUND(P86/$C$82*100,1)</f>
        <v>0</v>
      </c>
      <c r="R86" s="74" t="e">
        <f t="shared" si="4"/>
        <v>#DIV/0!</v>
      </c>
      <c r="S86" s="49">
        <f>S88+S89+S90+S91+S92+S93</f>
        <v>0</v>
      </c>
      <c r="T86" s="24">
        <f>ROUND(S86/$C$82*100,1)</f>
        <v>0</v>
      </c>
      <c r="U86" s="74" t="e">
        <f t="shared" si="5"/>
        <v>#DIV/0!</v>
      </c>
    </row>
    <row r="87" spans="1:21" s="4" customFormat="1" ht="15.75" hidden="1">
      <c r="A87" s="230" t="s">
        <v>26</v>
      </c>
      <c r="B87" s="260"/>
      <c r="C87" s="92"/>
      <c r="D87" s="101"/>
      <c r="E87" s="93"/>
      <c r="F87" s="94"/>
      <c r="G87" s="49"/>
      <c r="H87" s="95"/>
      <c r="I87" s="96"/>
      <c r="J87" s="92"/>
      <c r="K87" s="187"/>
      <c r="L87" s="31"/>
      <c r="M87" s="207"/>
      <c r="N87" s="201"/>
      <c r="O87" s="91" t="e">
        <f t="shared" si="3"/>
        <v>#DIV/0!</v>
      </c>
      <c r="P87" s="34"/>
      <c r="Q87" s="24"/>
      <c r="R87" s="74" t="e">
        <f t="shared" si="4"/>
        <v>#DIV/0!</v>
      </c>
      <c r="S87" s="34"/>
      <c r="T87" s="24"/>
      <c r="U87" s="74" t="e">
        <f t="shared" si="5"/>
        <v>#DIV/0!</v>
      </c>
    </row>
    <row r="88" spans="1:21" s="4" customFormat="1" ht="25.5" hidden="1">
      <c r="A88" s="245" t="s">
        <v>77</v>
      </c>
      <c r="B88" s="258"/>
      <c r="C88" s="119"/>
      <c r="D88" s="125"/>
      <c r="E88" s="93"/>
      <c r="F88" s="106"/>
      <c r="G88" s="120">
        <f aca="true" t="shared" si="13" ref="G88:G93">C88+F88</f>
        <v>0</v>
      </c>
      <c r="H88" s="95"/>
      <c r="I88" s="121"/>
      <c r="J88" s="119"/>
      <c r="K88" s="191"/>
      <c r="L88" s="107"/>
      <c r="M88" s="212"/>
      <c r="N88" s="201"/>
      <c r="O88" s="91" t="e">
        <f t="shared" si="3"/>
        <v>#DIV/0!</v>
      </c>
      <c r="P88" s="35"/>
      <c r="Q88" s="24"/>
      <c r="R88" s="74" t="e">
        <f t="shared" si="4"/>
        <v>#DIV/0!</v>
      </c>
      <c r="S88" s="35"/>
      <c r="T88" s="24"/>
      <c r="U88" s="74" t="e">
        <f t="shared" si="5"/>
        <v>#DIV/0!</v>
      </c>
    </row>
    <row r="89" spans="1:21" s="4" customFormat="1" ht="15.75" hidden="1">
      <c r="A89" s="245" t="s">
        <v>78</v>
      </c>
      <c r="B89" s="258"/>
      <c r="C89" s="119"/>
      <c r="D89" s="125"/>
      <c r="E89" s="93"/>
      <c r="F89" s="106"/>
      <c r="G89" s="120">
        <f t="shared" si="13"/>
        <v>0</v>
      </c>
      <c r="H89" s="95"/>
      <c r="I89" s="121"/>
      <c r="J89" s="119"/>
      <c r="K89" s="191"/>
      <c r="L89" s="107"/>
      <c r="M89" s="212"/>
      <c r="N89" s="201"/>
      <c r="O89" s="91" t="e">
        <f t="shared" si="3"/>
        <v>#DIV/0!</v>
      </c>
      <c r="P89" s="35"/>
      <c r="Q89" s="24"/>
      <c r="R89" s="74" t="e">
        <f t="shared" si="4"/>
        <v>#DIV/0!</v>
      </c>
      <c r="S89" s="35"/>
      <c r="T89" s="24"/>
      <c r="U89" s="74" t="e">
        <f t="shared" si="5"/>
        <v>#DIV/0!</v>
      </c>
    </row>
    <row r="90" spans="1:21" s="4" customFormat="1" ht="15.75" hidden="1">
      <c r="A90" s="245" t="s">
        <v>71</v>
      </c>
      <c r="B90" s="258"/>
      <c r="C90" s="119"/>
      <c r="D90" s="125"/>
      <c r="E90" s="93"/>
      <c r="F90" s="106"/>
      <c r="G90" s="120">
        <f t="shared" si="13"/>
        <v>0</v>
      </c>
      <c r="H90" s="95"/>
      <c r="I90" s="121"/>
      <c r="J90" s="119"/>
      <c r="K90" s="191"/>
      <c r="L90" s="107"/>
      <c r="M90" s="212"/>
      <c r="N90" s="201"/>
      <c r="O90" s="91" t="e">
        <f t="shared" si="3"/>
        <v>#DIV/0!</v>
      </c>
      <c r="P90" s="35"/>
      <c r="Q90" s="24"/>
      <c r="R90" s="74" t="e">
        <f t="shared" si="4"/>
        <v>#DIV/0!</v>
      </c>
      <c r="S90" s="35"/>
      <c r="T90" s="24"/>
      <c r="U90" s="74" t="e">
        <f t="shared" si="5"/>
        <v>#DIV/0!</v>
      </c>
    </row>
    <row r="91" spans="1:21" s="4" customFormat="1" ht="25.5" hidden="1">
      <c r="A91" s="245" t="s">
        <v>31</v>
      </c>
      <c r="B91" s="258"/>
      <c r="C91" s="119"/>
      <c r="D91" s="125"/>
      <c r="E91" s="93"/>
      <c r="F91" s="106"/>
      <c r="G91" s="120">
        <f t="shared" si="13"/>
        <v>0</v>
      </c>
      <c r="H91" s="95"/>
      <c r="I91" s="121"/>
      <c r="J91" s="119"/>
      <c r="K91" s="191"/>
      <c r="L91" s="107"/>
      <c r="M91" s="212"/>
      <c r="N91" s="201"/>
      <c r="O91" s="91" t="e">
        <f t="shared" si="3"/>
        <v>#DIV/0!</v>
      </c>
      <c r="P91" s="35"/>
      <c r="Q91" s="24"/>
      <c r="R91" s="74" t="e">
        <f t="shared" si="4"/>
        <v>#DIV/0!</v>
      </c>
      <c r="S91" s="35"/>
      <c r="T91" s="24"/>
      <c r="U91" s="74" t="e">
        <f t="shared" si="5"/>
        <v>#DIV/0!</v>
      </c>
    </row>
    <row r="92" spans="1:21" s="4" customFormat="1" ht="15.75" hidden="1">
      <c r="A92" s="245" t="s">
        <v>79</v>
      </c>
      <c r="B92" s="258"/>
      <c r="C92" s="119"/>
      <c r="D92" s="125"/>
      <c r="E92" s="93"/>
      <c r="F92" s="106"/>
      <c r="G92" s="120">
        <f t="shared" si="13"/>
        <v>0</v>
      </c>
      <c r="H92" s="95"/>
      <c r="I92" s="121"/>
      <c r="J92" s="119"/>
      <c r="K92" s="191"/>
      <c r="L92" s="107"/>
      <c r="M92" s="212"/>
      <c r="N92" s="201"/>
      <c r="O92" s="91" t="e">
        <f t="shared" si="3"/>
        <v>#DIV/0!</v>
      </c>
      <c r="P92" s="35"/>
      <c r="Q92" s="24"/>
      <c r="R92" s="74" t="e">
        <f t="shared" si="4"/>
        <v>#DIV/0!</v>
      </c>
      <c r="S92" s="35"/>
      <c r="T92" s="24"/>
      <c r="U92" s="74" t="e">
        <f t="shared" si="5"/>
        <v>#DIV/0!</v>
      </c>
    </row>
    <row r="93" spans="1:21" s="4" customFormat="1" ht="15.75" hidden="1">
      <c r="A93" s="245" t="s">
        <v>80</v>
      </c>
      <c r="B93" s="258"/>
      <c r="C93" s="119"/>
      <c r="D93" s="125"/>
      <c r="E93" s="93"/>
      <c r="F93" s="106"/>
      <c r="G93" s="120">
        <f t="shared" si="13"/>
        <v>0</v>
      </c>
      <c r="H93" s="95"/>
      <c r="I93" s="121"/>
      <c r="J93" s="119"/>
      <c r="K93" s="191"/>
      <c r="L93" s="107"/>
      <c r="M93" s="212"/>
      <c r="N93" s="201"/>
      <c r="O93" s="91" t="e">
        <f t="shared" si="3"/>
        <v>#DIV/0!</v>
      </c>
      <c r="P93" s="35"/>
      <c r="Q93" s="24"/>
      <c r="R93" s="74" t="e">
        <f t="shared" si="4"/>
        <v>#DIV/0!</v>
      </c>
      <c r="S93" s="35"/>
      <c r="T93" s="24"/>
      <c r="U93" s="74" t="e">
        <f t="shared" si="5"/>
        <v>#DIV/0!</v>
      </c>
    </row>
    <row r="94" spans="1:21" s="30" customFormat="1" ht="25.5">
      <c r="A94" s="243" t="s">
        <v>25</v>
      </c>
      <c r="B94" s="271"/>
      <c r="C94" s="92">
        <f>C96+C112+C178</f>
        <v>3304.1</v>
      </c>
      <c r="D94" s="101">
        <f>D96+D112+D178</f>
        <v>0</v>
      </c>
      <c r="E94" s="93"/>
      <c r="F94" s="94" t="e">
        <f>F96+F112+F178</f>
        <v>#REF!</v>
      </c>
      <c r="G94" s="49" t="e">
        <f>G96+G112+G178</f>
        <v>#REF!</v>
      </c>
      <c r="H94" s="95"/>
      <c r="I94" s="96" t="e">
        <f>I96+I112+I178</f>
        <v>#REF!</v>
      </c>
      <c r="J94" s="92">
        <f>J96+J112+J178</f>
        <v>3304.1</v>
      </c>
      <c r="K94" s="187">
        <f>K96+K112+K178</f>
        <v>0</v>
      </c>
      <c r="L94" s="31">
        <f>L96+L112+L178</f>
        <v>3177.4</v>
      </c>
      <c r="M94" s="207">
        <f>M96+M112+M178</f>
        <v>0</v>
      </c>
      <c r="N94" s="201"/>
      <c r="O94" s="91">
        <f t="shared" si="3"/>
        <v>96.2</v>
      </c>
      <c r="P94" s="49" t="e">
        <f>P96+P112+P178</f>
        <v>#REF!</v>
      </c>
      <c r="Q94" s="24"/>
      <c r="R94" s="74" t="e">
        <f t="shared" si="4"/>
        <v>#REF!</v>
      </c>
      <c r="S94" s="49" t="e">
        <f>S96+S112+S178</f>
        <v>#REF!</v>
      </c>
      <c r="T94" s="24"/>
      <c r="U94" s="74" t="e">
        <f t="shared" si="5"/>
        <v>#REF!</v>
      </c>
    </row>
    <row r="95" spans="1:21" s="4" customFormat="1" ht="15.75">
      <c r="A95" s="230" t="s">
        <v>11</v>
      </c>
      <c r="B95" s="260"/>
      <c r="C95" s="92"/>
      <c r="D95" s="101"/>
      <c r="E95" s="93"/>
      <c r="F95" s="94"/>
      <c r="G95" s="49"/>
      <c r="H95" s="95"/>
      <c r="I95" s="96"/>
      <c r="J95" s="92"/>
      <c r="K95" s="187"/>
      <c r="L95" s="31"/>
      <c r="M95" s="207"/>
      <c r="N95" s="201"/>
      <c r="O95" s="91" t="e">
        <f t="shared" si="3"/>
        <v>#DIV/0!</v>
      </c>
      <c r="P95" s="34"/>
      <c r="Q95" s="24"/>
      <c r="R95" s="74" t="e">
        <f t="shared" si="4"/>
        <v>#DIV/0!</v>
      </c>
      <c r="S95" s="34"/>
      <c r="T95" s="24"/>
      <c r="U95" s="74" t="e">
        <f t="shared" si="5"/>
        <v>#DIV/0!</v>
      </c>
    </row>
    <row r="96" spans="1:21" s="30" customFormat="1" ht="25.5">
      <c r="A96" s="243" t="s">
        <v>186</v>
      </c>
      <c r="B96" s="271"/>
      <c r="C96" s="92">
        <f>SUM(C98,C100,C105,C107)</f>
        <v>74</v>
      </c>
      <c r="D96" s="101">
        <f>SUM(D98,D100,D105,D107)</f>
        <v>0</v>
      </c>
      <c r="E96" s="93"/>
      <c r="F96" s="94">
        <f>SUM(F98,F100,F105,F107)</f>
        <v>0</v>
      </c>
      <c r="G96" s="49">
        <f>SUM(G98,G100,G105,G107)</f>
        <v>74</v>
      </c>
      <c r="H96" s="95"/>
      <c r="I96" s="96">
        <f>SUM(I98,I100,I105,I107)</f>
        <v>0</v>
      </c>
      <c r="J96" s="92">
        <f>SUM(J98,J100,J105,J107)</f>
        <v>74</v>
      </c>
      <c r="K96" s="187">
        <f>SUM(K98,K100,K105,K107)</f>
        <v>0</v>
      </c>
      <c r="L96" s="31">
        <f>SUM(L98,L100,L105,L107)</f>
        <v>0</v>
      </c>
      <c r="M96" s="207">
        <f>SUM(M98,M100,M105,M107)</f>
        <v>0</v>
      </c>
      <c r="N96" s="201"/>
      <c r="O96" s="91">
        <f t="shared" si="3"/>
        <v>0</v>
      </c>
      <c r="P96" s="49">
        <f>SUM(P98,P100,P105,P107)</f>
        <v>0</v>
      </c>
      <c r="Q96" s="24"/>
      <c r="R96" s="74" t="e">
        <f t="shared" si="4"/>
        <v>#DIV/0!</v>
      </c>
      <c r="S96" s="49">
        <f>SUM(S98,S100,S105,S107)</f>
        <v>0</v>
      </c>
      <c r="T96" s="24"/>
      <c r="U96" s="74" t="e">
        <f t="shared" si="5"/>
        <v>#DIV/0!</v>
      </c>
    </row>
    <row r="97" spans="1:21" s="4" customFormat="1" ht="15.75">
      <c r="A97" s="230" t="s">
        <v>74</v>
      </c>
      <c r="B97" s="260"/>
      <c r="C97" s="92"/>
      <c r="D97" s="101"/>
      <c r="E97" s="93"/>
      <c r="F97" s="94"/>
      <c r="G97" s="49"/>
      <c r="H97" s="95"/>
      <c r="I97" s="96"/>
      <c r="J97" s="92"/>
      <c r="K97" s="187"/>
      <c r="L97" s="31"/>
      <c r="M97" s="207"/>
      <c r="N97" s="201"/>
      <c r="O97" s="91" t="e">
        <f t="shared" si="3"/>
        <v>#DIV/0!</v>
      </c>
      <c r="P97" s="34"/>
      <c r="Q97" s="24"/>
      <c r="R97" s="74" t="e">
        <f t="shared" si="4"/>
        <v>#DIV/0!</v>
      </c>
      <c r="S97" s="34"/>
      <c r="T97" s="24"/>
      <c r="U97" s="74" t="e">
        <f t="shared" si="5"/>
        <v>#DIV/0!</v>
      </c>
    </row>
    <row r="98" spans="1:21" s="4" customFormat="1" ht="25.5" hidden="1">
      <c r="A98" s="245" t="s">
        <v>77</v>
      </c>
      <c r="B98" s="258"/>
      <c r="C98" s="119"/>
      <c r="D98" s="125"/>
      <c r="E98" s="93"/>
      <c r="F98" s="106"/>
      <c r="G98" s="120">
        <f>C98+F98</f>
        <v>0</v>
      </c>
      <c r="H98" s="95"/>
      <c r="I98" s="121"/>
      <c r="J98" s="119"/>
      <c r="K98" s="191"/>
      <c r="L98" s="107"/>
      <c r="M98" s="212"/>
      <c r="N98" s="201"/>
      <c r="O98" s="91" t="e">
        <f t="shared" si="3"/>
        <v>#DIV/0!</v>
      </c>
      <c r="P98" s="35"/>
      <c r="Q98" s="24"/>
      <c r="R98" s="74" t="e">
        <f t="shared" si="4"/>
        <v>#DIV/0!</v>
      </c>
      <c r="S98" s="35"/>
      <c r="T98" s="24"/>
      <c r="U98" s="74" t="e">
        <f t="shared" si="5"/>
        <v>#DIV/0!</v>
      </c>
    </row>
    <row r="99" spans="1:21" s="9" customFormat="1" ht="15.75" hidden="1">
      <c r="A99" s="230" t="s">
        <v>99</v>
      </c>
      <c r="B99" s="260"/>
      <c r="C99" s="122"/>
      <c r="D99" s="125"/>
      <c r="E99" s="99"/>
      <c r="F99" s="123"/>
      <c r="G99" s="120">
        <f aca="true" t="shared" si="14" ref="G99:G111">C99+F99</f>
        <v>0</v>
      </c>
      <c r="H99" s="102"/>
      <c r="I99" s="124"/>
      <c r="J99" s="122"/>
      <c r="K99" s="191"/>
      <c r="L99" s="125"/>
      <c r="M99" s="212"/>
      <c r="N99" s="203"/>
      <c r="O99" s="91" t="e">
        <f t="shared" si="3"/>
        <v>#DIV/0!</v>
      </c>
      <c r="P99" s="19"/>
      <c r="Q99" s="72"/>
      <c r="R99" s="74" t="e">
        <f t="shared" si="4"/>
        <v>#DIV/0!</v>
      </c>
      <c r="S99" s="19"/>
      <c r="T99" s="72"/>
      <c r="U99" s="74" t="e">
        <f t="shared" si="5"/>
        <v>#DIV/0!</v>
      </c>
    </row>
    <row r="100" spans="1:21" s="4" customFormat="1" ht="15.75" hidden="1">
      <c r="A100" s="245" t="s">
        <v>30</v>
      </c>
      <c r="B100" s="258"/>
      <c r="C100" s="119">
        <f>SUM(C102:C104)</f>
        <v>0</v>
      </c>
      <c r="D100" s="125">
        <f>SUM(D102:D104)</f>
        <v>0</v>
      </c>
      <c r="E100" s="93"/>
      <c r="F100" s="106">
        <f>SUM(F102:F104)</f>
        <v>0</v>
      </c>
      <c r="G100" s="107">
        <f>SUM(G102:G104)</f>
        <v>0</v>
      </c>
      <c r="H100" s="95"/>
      <c r="I100" s="121">
        <f>SUM(I102:I104)</f>
        <v>0</v>
      </c>
      <c r="J100" s="119">
        <f>SUM(J102:J104)</f>
        <v>0</v>
      </c>
      <c r="K100" s="191">
        <f>SUM(K102:K104)</f>
        <v>0</v>
      </c>
      <c r="L100" s="107">
        <f>SUM(L102:L104)</f>
        <v>0</v>
      </c>
      <c r="M100" s="212">
        <f>SUM(M102:M104)</f>
        <v>0</v>
      </c>
      <c r="N100" s="201"/>
      <c r="O100" s="91" t="e">
        <f t="shared" si="3"/>
        <v>#DIV/0!</v>
      </c>
      <c r="P100" s="57">
        <f>SUM(P102:P104)</f>
        <v>0</v>
      </c>
      <c r="Q100" s="24"/>
      <c r="R100" s="74" t="e">
        <f t="shared" si="4"/>
        <v>#DIV/0!</v>
      </c>
      <c r="S100" s="57">
        <f>SUM(S102:S104)</f>
        <v>0</v>
      </c>
      <c r="T100" s="24"/>
      <c r="U100" s="74" t="e">
        <f t="shared" si="5"/>
        <v>#DIV/0!</v>
      </c>
    </row>
    <row r="101" spans="1:21" s="9" customFormat="1" ht="25.5" hidden="1">
      <c r="A101" s="230" t="s">
        <v>122</v>
      </c>
      <c r="B101" s="260"/>
      <c r="C101" s="122"/>
      <c r="D101" s="125"/>
      <c r="E101" s="99"/>
      <c r="F101" s="123"/>
      <c r="G101" s="120">
        <f t="shared" si="14"/>
        <v>0</v>
      </c>
      <c r="H101" s="102"/>
      <c r="I101" s="124"/>
      <c r="J101" s="122"/>
      <c r="K101" s="191"/>
      <c r="L101" s="125"/>
      <c r="M101" s="212"/>
      <c r="N101" s="203"/>
      <c r="O101" s="91" t="e">
        <f t="shared" si="3"/>
        <v>#DIV/0!</v>
      </c>
      <c r="P101" s="19"/>
      <c r="Q101" s="72"/>
      <c r="R101" s="74" t="e">
        <f t="shared" si="4"/>
        <v>#DIV/0!</v>
      </c>
      <c r="S101" s="19"/>
      <c r="T101" s="72"/>
      <c r="U101" s="74" t="e">
        <f t="shared" si="5"/>
        <v>#DIV/0!</v>
      </c>
    </row>
    <row r="102" spans="1:21" s="11" customFormat="1" ht="15.75" hidden="1">
      <c r="A102" s="245"/>
      <c r="B102" s="258"/>
      <c r="C102" s="119"/>
      <c r="D102" s="125"/>
      <c r="E102" s="93"/>
      <c r="F102" s="94"/>
      <c r="G102" s="101">
        <f>C102+F102</f>
        <v>0</v>
      </c>
      <c r="H102" s="95"/>
      <c r="I102" s="121"/>
      <c r="J102" s="119"/>
      <c r="K102" s="191"/>
      <c r="L102" s="107"/>
      <c r="M102" s="212"/>
      <c r="N102" s="201"/>
      <c r="O102" s="91" t="e">
        <f t="shared" si="3"/>
        <v>#DIV/0!</v>
      </c>
      <c r="P102" s="35"/>
      <c r="Q102" s="24"/>
      <c r="R102" s="74" t="e">
        <f t="shared" si="4"/>
        <v>#DIV/0!</v>
      </c>
      <c r="S102" s="35"/>
      <c r="T102" s="24"/>
      <c r="U102" s="74" t="e">
        <f t="shared" si="5"/>
        <v>#DIV/0!</v>
      </c>
    </row>
    <row r="103" spans="1:21" s="11" customFormat="1" ht="15.75" hidden="1">
      <c r="A103" s="245"/>
      <c r="B103" s="258"/>
      <c r="C103" s="119"/>
      <c r="D103" s="125"/>
      <c r="E103" s="93"/>
      <c r="F103" s="94"/>
      <c r="G103" s="101">
        <f>C103+F103</f>
        <v>0</v>
      </c>
      <c r="H103" s="95"/>
      <c r="I103" s="121"/>
      <c r="J103" s="119"/>
      <c r="K103" s="191"/>
      <c r="L103" s="107"/>
      <c r="M103" s="212"/>
      <c r="N103" s="201"/>
      <c r="O103" s="91" t="e">
        <f t="shared" si="3"/>
        <v>#DIV/0!</v>
      </c>
      <c r="P103" s="35"/>
      <c r="Q103" s="24"/>
      <c r="R103" s="74" t="e">
        <f t="shared" si="4"/>
        <v>#DIV/0!</v>
      </c>
      <c r="S103" s="35"/>
      <c r="T103" s="24"/>
      <c r="U103" s="74" t="e">
        <f t="shared" si="5"/>
        <v>#DIV/0!</v>
      </c>
    </row>
    <row r="104" spans="1:21" s="11" customFormat="1" ht="15.75" hidden="1">
      <c r="A104" s="245"/>
      <c r="B104" s="258"/>
      <c r="C104" s="119"/>
      <c r="D104" s="125"/>
      <c r="E104" s="93"/>
      <c r="F104" s="94"/>
      <c r="G104" s="101">
        <f>C104+F104</f>
        <v>0</v>
      </c>
      <c r="H104" s="95"/>
      <c r="I104" s="121"/>
      <c r="J104" s="119"/>
      <c r="K104" s="191"/>
      <c r="L104" s="107"/>
      <c r="M104" s="212"/>
      <c r="N104" s="201"/>
      <c r="O104" s="91" t="e">
        <f t="shared" si="3"/>
        <v>#DIV/0!</v>
      </c>
      <c r="P104" s="35"/>
      <c r="Q104" s="24"/>
      <c r="R104" s="74" t="e">
        <f t="shared" si="4"/>
        <v>#DIV/0!</v>
      </c>
      <c r="S104" s="35"/>
      <c r="T104" s="24"/>
      <c r="U104" s="74" t="e">
        <f t="shared" si="5"/>
        <v>#DIV/0!</v>
      </c>
    </row>
    <row r="105" spans="1:21" s="4" customFormat="1" ht="25.5" hidden="1">
      <c r="A105" s="245" t="s">
        <v>31</v>
      </c>
      <c r="B105" s="258"/>
      <c r="C105" s="119"/>
      <c r="D105" s="125"/>
      <c r="E105" s="93"/>
      <c r="F105" s="106"/>
      <c r="G105" s="120">
        <f t="shared" si="14"/>
        <v>0</v>
      </c>
      <c r="H105" s="95"/>
      <c r="I105" s="121"/>
      <c r="J105" s="119"/>
      <c r="K105" s="191"/>
      <c r="L105" s="107"/>
      <c r="M105" s="212"/>
      <c r="N105" s="201"/>
      <c r="O105" s="91" t="e">
        <f t="shared" si="3"/>
        <v>#DIV/0!</v>
      </c>
      <c r="P105" s="35"/>
      <c r="Q105" s="24"/>
      <c r="R105" s="74" t="e">
        <f t="shared" si="4"/>
        <v>#DIV/0!</v>
      </c>
      <c r="S105" s="35"/>
      <c r="T105" s="24"/>
      <c r="U105" s="74" t="e">
        <f t="shared" si="5"/>
        <v>#DIV/0!</v>
      </c>
    </row>
    <row r="106" spans="1:21" s="9" customFormat="1" ht="15.75" hidden="1">
      <c r="A106" s="230" t="s">
        <v>99</v>
      </c>
      <c r="B106" s="260"/>
      <c r="C106" s="122"/>
      <c r="D106" s="125"/>
      <c r="E106" s="99"/>
      <c r="F106" s="123"/>
      <c r="G106" s="120">
        <f t="shared" si="14"/>
        <v>0</v>
      </c>
      <c r="H106" s="102"/>
      <c r="I106" s="124"/>
      <c r="J106" s="122"/>
      <c r="K106" s="191"/>
      <c r="L106" s="125"/>
      <c r="M106" s="212"/>
      <c r="N106" s="203"/>
      <c r="O106" s="91" t="e">
        <f t="shared" si="3"/>
        <v>#DIV/0!</v>
      </c>
      <c r="P106" s="19"/>
      <c r="Q106" s="72"/>
      <c r="R106" s="74" t="e">
        <f t="shared" si="4"/>
        <v>#DIV/0!</v>
      </c>
      <c r="S106" s="19"/>
      <c r="T106" s="72"/>
      <c r="U106" s="74" t="e">
        <f t="shared" si="5"/>
        <v>#DIV/0!</v>
      </c>
    </row>
    <row r="107" spans="1:21" s="346" customFormat="1" ht="15.75">
      <c r="A107" s="344" t="s">
        <v>138</v>
      </c>
      <c r="B107" s="345"/>
      <c r="C107" s="126">
        <f>SUM(C109:C111)</f>
        <v>74</v>
      </c>
      <c r="D107" s="101">
        <f>SUM(D109:D111)</f>
        <v>0</v>
      </c>
      <c r="E107" s="348"/>
      <c r="F107" s="100">
        <f>SUM(F109:F111)</f>
        <v>0</v>
      </c>
      <c r="G107" s="101">
        <f>SUM(G109:G111)</f>
        <v>74</v>
      </c>
      <c r="H107" s="350"/>
      <c r="I107" s="128">
        <f>SUM(I109:I111)</f>
        <v>0</v>
      </c>
      <c r="J107" s="126">
        <f>SUM(J109:J111)</f>
        <v>74</v>
      </c>
      <c r="K107" s="187">
        <f>SUM(K109:K111)</f>
        <v>0</v>
      </c>
      <c r="L107" s="101">
        <f>SUM(L109:L111)</f>
        <v>0</v>
      </c>
      <c r="M107" s="207">
        <f>SUM(M109:M111)</f>
        <v>0</v>
      </c>
      <c r="N107" s="203"/>
      <c r="O107" s="352">
        <f t="shared" si="3"/>
        <v>0</v>
      </c>
      <c r="P107" s="357">
        <f>SUM(P109:P111)</f>
        <v>0</v>
      </c>
      <c r="Q107" s="72"/>
      <c r="R107" s="354" t="e">
        <f t="shared" si="4"/>
        <v>#DIV/0!</v>
      </c>
      <c r="S107" s="357">
        <f>SUM(S109:S111)</f>
        <v>0</v>
      </c>
      <c r="T107" s="72"/>
      <c r="U107" s="354" t="e">
        <f t="shared" si="5"/>
        <v>#DIV/0!</v>
      </c>
    </row>
    <row r="108" spans="1:21" s="9" customFormat="1" ht="25.5">
      <c r="A108" s="230" t="s">
        <v>122</v>
      </c>
      <c r="B108" s="260"/>
      <c r="C108" s="122"/>
      <c r="D108" s="125"/>
      <c r="E108" s="99"/>
      <c r="F108" s="123"/>
      <c r="G108" s="120">
        <f t="shared" si="14"/>
        <v>0</v>
      </c>
      <c r="H108" s="102"/>
      <c r="I108" s="124"/>
      <c r="J108" s="122"/>
      <c r="K108" s="191"/>
      <c r="L108" s="125"/>
      <c r="M108" s="212"/>
      <c r="N108" s="203"/>
      <c r="O108" s="91" t="e">
        <f t="shared" si="3"/>
        <v>#DIV/0!</v>
      </c>
      <c r="P108" s="19"/>
      <c r="Q108" s="72"/>
      <c r="R108" s="74" t="e">
        <f t="shared" si="4"/>
        <v>#DIV/0!</v>
      </c>
      <c r="S108" s="19"/>
      <c r="T108" s="72"/>
      <c r="U108" s="74" t="e">
        <f t="shared" si="5"/>
        <v>#DIV/0!</v>
      </c>
    </row>
    <row r="109" spans="1:21" s="11" customFormat="1" ht="38.25">
      <c r="A109" s="388" t="s">
        <v>159</v>
      </c>
      <c r="B109" s="258"/>
      <c r="C109" s="119">
        <v>2</v>
      </c>
      <c r="D109" s="125"/>
      <c r="E109" s="93"/>
      <c r="F109" s="94"/>
      <c r="G109" s="101">
        <f t="shared" si="14"/>
        <v>2</v>
      </c>
      <c r="H109" s="95"/>
      <c r="I109" s="121"/>
      <c r="J109" s="119">
        <v>2</v>
      </c>
      <c r="K109" s="191"/>
      <c r="L109" s="107"/>
      <c r="M109" s="212"/>
      <c r="N109" s="201"/>
      <c r="O109" s="91">
        <f t="shared" si="3"/>
        <v>0</v>
      </c>
      <c r="P109" s="35"/>
      <c r="Q109" s="24"/>
      <c r="R109" s="74" t="e">
        <f t="shared" si="4"/>
        <v>#DIV/0!</v>
      </c>
      <c r="S109" s="35"/>
      <c r="T109" s="24"/>
      <c r="U109" s="74" t="e">
        <f t="shared" si="5"/>
        <v>#DIV/0!</v>
      </c>
    </row>
    <row r="110" spans="1:21" s="11" customFormat="1" ht="42.75" customHeight="1">
      <c r="A110" s="389" t="s">
        <v>241</v>
      </c>
      <c r="B110" s="258"/>
      <c r="C110" s="119">
        <v>72</v>
      </c>
      <c r="D110" s="125"/>
      <c r="E110" s="93"/>
      <c r="F110" s="94"/>
      <c r="G110" s="101">
        <f t="shared" si="14"/>
        <v>72</v>
      </c>
      <c r="H110" s="95"/>
      <c r="I110" s="121"/>
      <c r="J110" s="119">
        <v>72</v>
      </c>
      <c r="K110" s="191"/>
      <c r="L110" s="107"/>
      <c r="M110" s="212"/>
      <c r="N110" s="201"/>
      <c r="O110" s="91">
        <f t="shared" si="3"/>
        <v>0</v>
      </c>
      <c r="P110" s="35"/>
      <c r="Q110" s="24"/>
      <c r="R110" s="74" t="e">
        <f t="shared" si="4"/>
        <v>#DIV/0!</v>
      </c>
      <c r="S110" s="35"/>
      <c r="T110" s="24"/>
      <c r="U110" s="74" t="e">
        <f t="shared" si="5"/>
        <v>#DIV/0!</v>
      </c>
    </row>
    <row r="111" spans="1:21" s="11" customFormat="1" ht="15.75">
      <c r="A111" s="245"/>
      <c r="B111" s="258"/>
      <c r="C111" s="119"/>
      <c r="D111" s="125"/>
      <c r="E111" s="93"/>
      <c r="F111" s="94"/>
      <c r="G111" s="101">
        <f t="shared" si="14"/>
        <v>0</v>
      </c>
      <c r="H111" s="95"/>
      <c r="I111" s="121"/>
      <c r="J111" s="119"/>
      <c r="K111" s="191"/>
      <c r="L111" s="107"/>
      <c r="M111" s="212"/>
      <c r="N111" s="201"/>
      <c r="O111" s="91" t="e">
        <f t="shared" si="3"/>
        <v>#DIV/0!</v>
      </c>
      <c r="P111" s="35"/>
      <c r="Q111" s="24"/>
      <c r="R111" s="74" t="e">
        <f t="shared" si="4"/>
        <v>#DIV/0!</v>
      </c>
      <c r="S111" s="35"/>
      <c r="T111" s="24"/>
      <c r="U111" s="74" t="e">
        <f t="shared" si="5"/>
        <v>#DIV/0!</v>
      </c>
    </row>
    <row r="112" spans="1:21" s="30" customFormat="1" ht="25.5">
      <c r="A112" s="246" t="s">
        <v>75</v>
      </c>
      <c r="B112" s="271"/>
      <c r="C112" s="92">
        <f>C114+C126+C138+C153+C164+C165+C166+C150</f>
        <v>3230.1</v>
      </c>
      <c r="D112" s="101">
        <f>D114+D126+D138+D153+D164+D165+D166+D150</f>
        <v>0</v>
      </c>
      <c r="E112" s="93"/>
      <c r="F112" s="94" t="e">
        <f>F126+F138+F153+F164+F165+F166+F150</f>
        <v>#REF!</v>
      </c>
      <c r="G112" s="49" t="e">
        <f>G126+G138+G153+G164+G165+G166+G150</f>
        <v>#REF!</v>
      </c>
      <c r="H112" s="95"/>
      <c r="I112" s="96" t="e">
        <f>I126+I138+I153+I164+I165+I166+I150</f>
        <v>#REF!</v>
      </c>
      <c r="J112" s="92">
        <f>J114+J126+J138+J153+J164+J165+J166+J150</f>
        <v>3230.1</v>
      </c>
      <c r="K112" s="187">
        <f>K114+K126+K138+K153+K164+K165+K166+K150</f>
        <v>0</v>
      </c>
      <c r="L112" s="31">
        <f>L114+L126+L138+L153+L164+L165+L166+L150</f>
        <v>3177.4</v>
      </c>
      <c r="M112" s="207">
        <f>M114+M126+M138+M153+M164+M165+M166+M150</f>
        <v>0</v>
      </c>
      <c r="N112" s="201"/>
      <c r="O112" s="91">
        <f t="shared" si="3"/>
        <v>98.4</v>
      </c>
      <c r="P112" s="49" t="e">
        <f>P126+P138+P153+P164+P165+P166+P150</f>
        <v>#REF!</v>
      </c>
      <c r="Q112" s="24"/>
      <c r="R112" s="74" t="e">
        <f t="shared" si="4"/>
        <v>#REF!</v>
      </c>
      <c r="S112" s="49" t="e">
        <f>S126+S138+S153+S164+S165+S166+S150</f>
        <v>#REF!</v>
      </c>
      <c r="T112" s="24"/>
      <c r="U112" s="74" t="e">
        <f t="shared" si="5"/>
        <v>#REF!</v>
      </c>
    </row>
    <row r="113" spans="1:21" s="4" customFormat="1" ht="15.75">
      <c r="A113" s="230" t="s">
        <v>26</v>
      </c>
      <c r="B113" s="260"/>
      <c r="C113" s="92"/>
      <c r="D113" s="101"/>
      <c r="E113" s="93"/>
      <c r="F113" s="94"/>
      <c r="G113" s="49"/>
      <c r="H113" s="95"/>
      <c r="I113" s="96"/>
      <c r="J113" s="92"/>
      <c r="K113" s="187"/>
      <c r="L113" s="31"/>
      <c r="M113" s="207"/>
      <c r="N113" s="201"/>
      <c r="O113" s="91" t="e">
        <f t="shared" si="3"/>
        <v>#DIV/0!</v>
      </c>
      <c r="P113" s="34"/>
      <c r="Q113" s="24"/>
      <c r="R113" s="74" t="e">
        <f t="shared" si="4"/>
        <v>#DIV/0!</v>
      </c>
      <c r="S113" s="34"/>
      <c r="T113" s="24"/>
      <c r="U113" s="74" t="e">
        <f t="shared" si="5"/>
        <v>#DIV/0!</v>
      </c>
    </row>
    <row r="114" spans="1:21" s="4" customFormat="1" ht="38.25">
      <c r="A114" s="246" t="s">
        <v>239</v>
      </c>
      <c r="B114" s="271"/>
      <c r="C114" s="92">
        <f>C116+C118+C119+C120+C121+C122</f>
        <v>846.6</v>
      </c>
      <c r="D114" s="101">
        <f>D116+D118+D119+D120+D121+D122</f>
        <v>0</v>
      </c>
      <c r="E114" s="93"/>
      <c r="F114" s="94">
        <f>F116+F118+F119+F120+F121+F122</f>
        <v>0</v>
      </c>
      <c r="G114" s="49">
        <f>G116+G118+G119+G120+G121+G122</f>
        <v>846.6</v>
      </c>
      <c r="H114" s="95"/>
      <c r="I114" s="96">
        <f>I116+I118+I119+I120+I121+I122</f>
        <v>0</v>
      </c>
      <c r="J114" s="92">
        <f>J116+J118+J119+J120+J121+J122</f>
        <v>846.6</v>
      </c>
      <c r="K114" s="187">
        <f>K116+K118+K119+K120+K121+K122</f>
        <v>0</v>
      </c>
      <c r="L114" s="31">
        <f>L116+L118+L119+L120+L121+L122</f>
        <v>697.8</v>
      </c>
      <c r="M114" s="207">
        <f>M116+M118+M119+M120+M121+M122</f>
        <v>0</v>
      </c>
      <c r="N114" s="201"/>
      <c r="O114" s="91">
        <f aca="true" t="shared" si="15" ref="O114:O125">ROUND(L114/J114*100,1)</f>
        <v>82.4</v>
      </c>
      <c r="P114" s="52">
        <f>P116+P118+P119+P120+P121+P122</f>
        <v>0</v>
      </c>
      <c r="Q114" s="24"/>
      <c r="R114" s="74">
        <f aca="true" t="shared" si="16" ref="R114:R125">ROUND(P114/L114*100,1)</f>
        <v>0</v>
      </c>
      <c r="S114" s="52">
        <f>S116+S118+S119+S120+S121+S122</f>
        <v>0</v>
      </c>
      <c r="T114" s="24"/>
      <c r="U114" s="74" t="e">
        <f aca="true" t="shared" si="17" ref="U114:U125">ROUND(S114/P114*100,1)</f>
        <v>#DIV/0!</v>
      </c>
    </row>
    <row r="115" spans="1:21" s="4" customFormat="1" ht="15.75">
      <c r="A115" s="230" t="s">
        <v>11</v>
      </c>
      <c r="B115" s="260"/>
      <c r="C115" s="92"/>
      <c r="D115" s="101"/>
      <c r="E115" s="93"/>
      <c r="F115" s="94"/>
      <c r="G115" s="49"/>
      <c r="H115" s="95"/>
      <c r="I115" s="96"/>
      <c r="J115" s="92"/>
      <c r="K115" s="187"/>
      <c r="L115" s="31"/>
      <c r="M115" s="207"/>
      <c r="N115" s="201"/>
      <c r="O115" s="91" t="e">
        <f t="shared" si="15"/>
        <v>#DIV/0!</v>
      </c>
      <c r="P115" s="34"/>
      <c r="Q115" s="24"/>
      <c r="R115" s="74" t="e">
        <f t="shared" si="16"/>
        <v>#DIV/0!</v>
      </c>
      <c r="S115" s="34"/>
      <c r="T115" s="24"/>
      <c r="U115" s="74" t="e">
        <f t="shared" si="17"/>
        <v>#DIV/0!</v>
      </c>
    </row>
    <row r="116" spans="1:21" s="9" customFormat="1" ht="15.75">
      <c r="A116" s="230" t="s">
        <v>45</v>
      </c>
      <c r="B116" s="260"/>
      <c r="C116" s="126">
        <v>841.6</v>
      </c>
      <c r="D116" s="101"/>
      <c r="E116" s="93"/>
      <c r="F116" s="100"/>
      <c r="G116" s="127">
        <f aca="true" t="shared" si="18" ref="G116:G121">C116+F116</f>
        <v>841.6</v>
      </c>
      <c r="H116" s="95"/>
      <c r="I116" s="128"/>
      <c r="J116" s="126">
        <v>841.6</v>
      </c>
      <c r="K116" s="187"/>
      <c r="L116" s="101">
        <v>692.8</v>
      </c>
      <c r="M116" s="207"/>
      <c r="N116" s="201"/>
      <c r="O116" s="91">
        <f t="shared" si="15"/>
        <v>82.3</v>
      </c>
      <c r="P116" s="21"/>
      <c r="Q116" s="24"/>
      <c r="R116" s="74">
        <f t="shared" si="16"/>
        <v>0</v>
      </c>
      <c r="S116" s="21"/>
      <c r="T116" s="24"/>
      <c r="U116" s="74" t="e">
        <f t="shared" si="17"/>
        <v>#DIV/0!</v>
      </c>
    </row>
    <row r="117" spans="1:21" s="15" customFormat="1" ht="15.75" hidden="1">
      <c r="A117" s="245" t="s">
        <v>100</v>
      </c>
      <c r="B117" s="258"/>
      <c r="C117" s="92"/>
      <c r="D117" s="101"/>
      <c r="E117" s="93"/>
      <c r="F117" s="94"/>
      <c r="G117" s="127">
        <f t="shared" si="18"/>
        <v>0</v>
      </c>
      <c r="H117" s="95"/>
      <c r="I117" s="96"/>
      <c r="J117" s="92"/>
      <c r="K117" s="187"/>
      <c r="L117" s="31"/>
      <c r="M117" s="207"/>
      <c r="N117" s="201"/>
      <c r="O117" s="91" t="e">
        <f t="shared" si="15"/>
        <v>#DIV/0!</v>
      </c>
      <c r="P117" s="34"/>
      <c r="Q117" s="24"/>
      <c r="R117" s="74" t="e">
        <f t="shared" si="16"/>
        <v>#DIV/0!</v>
      </c>
      <c r="S117" s="34"/>
      <c r="T117" s="24"/>
      <c r="U117" s="74" t="e">
        <f t="shared" si="17"/>
        <v>#DIV/0!</v>
      </c>
    </row>
    <row r="118" spans="1:21" s="9" customFormat="1" ht="15.75">
      <c r="A118" s="230" t="s">
        <v>46</v>
      </c>
      <c r="B118" s="260"/>
      <c r="C118" s="126"/>
      <c r="D118" s="101"/>
      <c r="E118" s="93"/>
      <c r="F118" s="100"/>
      <c r="G118" s="127">
        <f t="shared" si="18"/>
        <v>0</v>
      </c>
      <c r="H118" s="95"/>
      <c r="I118" s="128"/>
      <c r="J118" s="126"/>
      <c r="K118" s="187"/>
      <c r="L118" s="101"/>
      <c r="M118" s="207"/>
      <c r="N118" s="201"/>
      <c r="O118" s="91" t="e">
        <f t="shared" si="15"/>
        <v>#DIV/0!</v>
      </c>
      <c r="P118" s="21"/>
      <c r="Q118" s="24"/>
      <c r="R118" s="74" t="e">
        <f t="shared" si="16"/>
        <v>#DIV/0!</v>
      </c>
      <c r="S118" s="21"/>
      <c r="T118" s="24"/>
      <c r="U118" s="74" t="e">
        <f t="shared" si="17"/>
        <v>#DIV/0!</v>
      </c>
    </row>
    <row r="119" spans="1:21" s="9" customFormat="1" ht="25.5" hidden="1">
      <c r="A119" s="230" t="s">
        <v>48</v>
      </c>
      <c r="B119" s="260"/>
      <c r="C119" s="126"/>
      <c r="D119" s="101"/>
      <c r="E119" s="93"/>
      <c r="F119" s="100"/>
      <c r="G119" s="127">
        <f t="shared" si="18"/>
        <v>0</v>
      </c>
      <c r="H119" s="95"/>
      <c r="I119" s="128"/>
      <c r="J119" s="126"/>
      <c r="K119" s="187"/>
      <c r="L119" s="101"/>
      <c r="M119" s="207"/>
      <c r="N119" s="201"/>
      <c r="O119" s="91" t="e">
        <f t="shared" si="15"/>
        <v>#DIV/0!</v>
      </c>
      <c r="P119" s="47"/>
      <c r="Q119" s="24"/>
      <c r="R119" s="74" t="e">
        <f t="shared" si="16"/>
        <v>#DIV/0!</v>
      </c>
      <c r="S119" s="47"/>
      <c r="T119" s="24"/>
      <c r="U119" s="74" t="e">
        <f t="shared" si="17"/>
        <v>#DIV/0!</v>
      </c>
    </row>
    <row r="120" spans="1:21" s="9" customFormat="1" ht="15.75" hidden="1">
      <c r="A120" s="230" t="s">
        <v>89</v>
      </c>
      <c r="B120" s="260"/>
      <c r="C120" s="126"/>
      <c r="D120" s="101"/>
      <c r="E120" s="93"/>
      <c r="F120" s="100"/>
      <c r="G120" s="127">
        <f t="shared" si="18"/>
        <v>0</v>
      </c>
      <c r="H120" s="95"/>
      <c r="I120" s="128"/>
      <c r="J120" s="126"/>
      <c r="K120" s="187"/>
      <c r="L120" s="101"/>
      <c r="M120" s="207"/>
      <c r="N120" s="201"/>
      <c r="O120" s="91" t="e">
        <f t="shared" si="15"/>
        <v>#DIV/0!</v>
      </c>
      <c r="P120" s="21"/>
      <c r="Q120" s="24"/>
      <c r="R120" s="74" t="e">
        <f t="shared" si="16"/>
        <v>#DIV/0!</v>
      </c>
      <c r="S120" s="21"/>
      <c r="T120" s="24"/>
      <c r="U120" s="74" t="e">
        <f t="shared" si="17"/>
        <v>#DIV/0!</v>
      </c>
    </row>
    <row r="121" spans="1:21" s="9" customFormat="1" ht="15.75">
      <c r="A121" s="230" t="s">
        <v>47</v>
      </c>
      <c r="B121" s="260"/>
      <c r="C121" s="126">
        <v>5</v>
      </c>
      <c r="D121" s="101"/>
      <c r="E121" s="93"/>
      <c r="F121" s="100"/>
      <c r="G121" s="127">
        <f t="shared" si="18"/>
        <v>5</v>
      </c>
      <c r="H121" s="95"/>
      <c r="I121" s="128"/>
      <c r="J121" s="126">
        <v>5</v>
      </c>
      <c r="K121" s="187"/>
      <c r="L121" s="101">
        <v>5</v>
      </c>
      <c r="M121" s="207"/>
      <c r="N121" s="201"/>
      <c r="O121" s="91">
        <f t="shared" si="15"/>
        <v>100</v>
      </c>
      <c r="P121" s="47"/>
      <c r="Q121" s="24"/>
      <c r="R121" s="74">
        <f t="shared" si="16"/>
        <v>0</v>
      </c>
      <c r="S121" s="47"/>
      <c r="T121" s="24"/>
      <c r="U121" s="74" t="e">
        <f t="shared" si="17"/>
        <v>#DIV/0!</v>
      </c>
    </row>
    <row r="122" spans="1:21" s="9" customFormat="1" ht="15.75">
      <c r="A122" s="230" t="s">
        <v>51</v>
      </c>
      <c r="B122" s="260"/>
      <c r="C122" s="126">
        <f>C124+C125</f>
        <v>0</v>
      </c>
      <c r="D122" s="101">
        <f>D124+D125</f>
        <v>0</v>
      </c>
      <c r="E122" s="93"/>
      <c r="F122" s="100">
        <f>F124+F125</f>
        <v>0</v>
      </c>
      <c r="G122" s="127">
        <f>G124+G125</f>
        <v>0</v>
      </c>
      <c r="H122" s="95"/>
      <c r="I122" s="128">
        <f>I124+I125</f>
        <v>0</v>
      </c>
      <c r="J122" s="126">
        <f>J124+J125</f>
        <v>0</v>
      </c>
      <c r="K122" s="187">
        <f>K124+K125</f>
        <v>0</v>
      </c>
      <c r="L122" s="101">
        <f>L124+L125</f>
        <v>0</v>
      </c>
      <c r="M122" s="207">
        <f>M124+M125</f>
        <v>0</v>
      </c>
      <c r="N122" s="201"/>
      <c r="O122" s="91" t="e">
        <f t="shared" si="15"/>
        <v>#DIV/0!</v>
      </c>
      <c r="P122" s="47">
        <f>P124+P125</f>
        <v>0</v>
      </c>
      <c r="Q122" s="24"/>
      <c r="R122" s="74" t="e">
        <f t="shared" si="16"/>
        <v>#DIV/0!</v>
      </c>
      <c r="S122" s="47">
        <f>S124+S125</f>
        <v>0</v>
      </c>
      <c r="T122" s="24"/>
      <c r="U122" s="74" t="e">
        <f t="shared" si="17"/>
        <v>#DIV/0!</v>
      </c>
    </row>
    <row r="123" spans="1:21" s="4" customFormat="1" ht="15.75">
      <c r="A123" s="230" t="s">
        <v>11</v>
      </c>
      <c r="B123" s="260"/>
      <c r="C123" s="92"/>
      <c r="D123" s="101"/>
      <c r="E123" s="93"/>
      <c r="F123" s="94"/>
      <c r="G123" s="49"/>
      <c r="H123" s="95"/>
      <c r="I123" s="96"/>
      <c r="J123" s="92"/>
      <c r="K123" s="187"/>
      <c r="L123" s="31"/>
      <c r="M123" s="207"/>
      <c r="N123" s="201"/>
      <c r="O123" s="91" t="e">
        <f t="shared" si="15"/>
        <v>#DIV/0!</v>
      </c>
      <c r="P123" s="34"/>
      <c r="Q123" s="24"/>
      <c r="R123" s="74" t="e">
        <f t="shared" si="16"/>
        <v>#DIV/0!</v>
      </c>
      <c r="S123" s="34"/>
      <c r="T123" s="24"/>
      <c r="U123" s="74" t="e">
        <f t="shared" si="17"/>
        <v>#DIV/0!</v>
      </c>
    </row>
    <row r="124" spans="1:21" s="9" customFormat="1" ht="15.75">
      <c r="A124" s="230" t="s">
        <v>49</v>
      </c>
      <c r="B124" s="260"/>
      <c r="C124" s="126"/>
      <c r="D124" s="101"/>
      <c r="E124" s="93"/>
      <c r="F124" s="100"/>
      <c r="G124" s="127"/>
      <c r="H124" s="95"/>
      <c r="I124" s="128"/>
      <c r="J124" s="126"/>
      <c r="K124" s="187"/>
      <c r="L124" s="101"/>
      <c r="M124" s="207"/>
      <c r="N124" s="201"/>
      <c r="O124" s="91" t="e">
        <f t="shared" si="15"/>
        <v>#DIV/0!</v>
      </c>
      <c r="P124" s="47"/>
      <c r="Q124" s="24"/>
      <c r="R124" s="74" t="e">
        <f t="shared" si="16"/>
        <v>#DIV/0!</v>
      </c>
      <c r="S124" s="47"/>
      <c r="T124" s="24"/>
      <c r="U124" s="74" t="e">
        <f t="shared" si="17"/>
        <v>#DIV/0!</v>
      </c>
    </row>
    <row r="125" spans="1:21" s="9" customFormat="1" ht="15.75">
      <c r="A125" s="230" t="s">
        <v>50</v>
      </c>
      <c r="B125" s="260"/>
      <c r="C125" s="126"/>
      <c r="D125" s="101"/>
      <c r="E125" s="93"/>
      <c r="F125" s="100"/>
      <c r="G125" s="127">
        <f>C125+F125</f>
        <v>0</v>
      </c>
      <c r="H125" s="95"/>
      <c r="I125" s="128"/>
      <c r="J125" s="126"/>
      <c r="K125" s="187"/>
      <c r="L125" s="101"/>
      <c r="M125" s="207"/>
      <c r="N125" s="201"/>
      <c r="O125" s="91" t="e">
        <f t="shared" si="15"/>
        <v>#DIV/0!</v>
      </c>
      <c r="P125" s="21"/>
      <c r="Q125" s="24"/>
      <c r="R125" s="74" t="e">
        <f t="shared" si="16"/>
        <v>#DIV/0!</v>
      </c>
      <c r="S125" s="21"/>
      <c r="T125" s="24"/>
      <c r="U125" s="74" t="e">
        <f t="shared" si="17"/>
        <v>#DIV/0!</v>
      </c>
    </row>
    <row r="126" spans="1:21" s="4" customFormat="1" ht="25.5">
      <c r="A126" s="246" t="s">
        <v>77</v>
      </c>
      <c r="B126" s="271"/>
      <c r="C126" s="92">
        <f>C128+C130+C131+C132+C133+C134</f>
        <v>0</v>
      </c>
      <c r="D126" s="101">
        <f>D128+D130+D131+D132+D133+D134</f>
        <v>0</v>
      </c>
      <c r="E126" s="93"/>
      <c r="F126" s="94">
        <f>F128+F130+F131+F132+F133+F134</f>
        <v>0</v>
      </c>
      <c r="G126" s="49">
        <f>G128+G130+G131+G132+G133+G134</f>
        <v>0</v>
      </c>
      <c r="H126" s="95"/>
      <c r="I126" s="96">
        <f>I128+I130+I131+I132+I133+I134</f>
        <v>0</v>
      </c>
      <c r="J126" s="92">
        <f>J128+J130+J131+J132+J133+J134</f>
        <v>0</v>
      </c>
      <c r="K126" s="187">
        <f>K128+K130+K131+K132+K133+K134</f>
        <v>0</v>
      </c>
      <c r="L126" s="31">
        <f>L128+L130+L131+L132+L133+L134</f>
        <v>0</v>
      </c>
      <c r="M126" s="207">
        <f>M128+M130+M131+M132+M133+M134</f>
        <v>0</v>
      </c>
      <c r="N126" s="201"/>
      <c r="O126" s="91" t="e">
        <f t="shared" si="3"/>
        <v>#DIV/0!</v>
      </c>
      <c r="P126" s="52">
        <f>P128+P130+P131+P132+P133+P134</f>
        <v>0</v>
      </c>
      <c r="Q126" s="24"/>
      <c r="R126" s="74" t="e">
        <f t="shared" si="4"/>
        <v>#DIV/0!</v>
      </c>
      <c r="S126" s="52">
        <f>S128+S130+S131+S132+S133+S134</f>
        <v>0</v>
      </c>
      <c r="T126" s="24"/>
      <c r="U126" s="74" t="e">
        <f t="shared" si="5"/>
        <v>#DIV/0!</v>
      </c>
    </row>
    <row r="127" spans="1:21" s="4" customFormat="1" ht="15.75">
      <c r="A127" s="230" t="s">
        <v>11</v>
      </c>
      <c r="B127" s="260"/>
      <c r="C127" s="92"/>
      <c r="D127" s="101"/>
      <c r="E127" s="93"/>
      <c r="F127" s="94"/>
      <c r="G127" s="49"/>
      <c r="H127" s="95"/>
      <c r="I127" s="96"/>
      <c r="J127" s="92"/>
      <c r="K127" s="187"/>
      <c r="L127" s="31"/>
      <c r="M127" s="207"/>
      <c r="N127" s="201"/>
      <c r="O127" s="91" t="e">
        <f t="shared" si="3"/>
        <v>#DIV/0!</v>
      </c>
      <c r="P127" s="34"/>
      <c r="Q127" s="24"/>
      <c r="R127" s="74" t="e">
        <f t="shared" si="4"/>
        <v>#DIV/0!</v>
      </c>
      <c r="S127" s="34"/>
      <c r="T127" s="24"/>
      <c r="U127" s="74" t="e">
        <f t="shared" si="5"/>
        <v>#DIV/0!</v>
      </c>
    </row>
    <row r="128" spans="1:21" s="9" customFormat="1" ht="15.75">
      <c r="A128" s="230" t="s">
        <v>45</v>
      </c>
      <c r="B128" s="260"/>
      <c r="C128" s="126"/>
      <c r="D128" s="101"/>
      <c r="E128" s="93"/>
      <c r="F128" s="100"/>
      <c r="G128" s="127">
        <f aca="true" t="shared" si="19" ref="G128:G133">C128+F128</f>
        <v>0</v>
      </c>
      <c r="H128" s="95"/>
      <c r="I128" s="128"/>
      <c r="J128" s="126"/>
      <c r="K128" s="187"/>
      <c r="L128" s="101"/>
      <c r="M128" s="207"/>
      <c r="N128" s="201"/>
      <c r="O128" s="91" t="e">
        <f t="shared" si="3"/>
        <v>#DIV/0!</v>
      </c>
      <c r="P128" s="21"/>
      <c r="Q128" s="24"/>
      <c r="R128" s="74" t="e">
        <f t="shared" si="4"/>
        <v>#DIV/0!</v>
      </c>
      <c r="S128" s="21"/>
      <c r="T128" s="24"/>
      <c r="U128" s="74" t="e">
        <f t="shared" si="5"/>
        <v>#DIV/0!</v>
      </c>
    </row>
    <row r="129" spans="1:21" s="15" customFormat="1" ht="15.75" hidden="1">
      <c r="A129" s="245" t="s">
        <v>100</v>
      </c>
      <c r="B129" s="258"/>
      <c r="C129" s="92"/>
      <c r="D129" s="101"/>
      <c r="E129" s="93"/>
      <c r="F129" s="94"/>
      <c r="G129" s="127">
        <f t="shared" si="19"/>
        <v>0</v>
      </c>
      <c r="H129" s="95"/>
      <c r="I129" s="96"/>
      <c r="J129" s="92"/>
      <c r="K129" s="187"/>
      <c r="L129" s="31"/>
      <c r="M129" s="207"/>
      <c r="N129" s="201"/>
      <c r="O129" s="91" t="e">
        <f t="shared" si="3"/>
        <v>#DIV/0!</v>
      </c>
      <c r="P129" s="34"/>
      <c r="Q129" s="24"/>
      <c r="R129" s="74" t="e">
        <f t="shared" si="4"/>
        <v>#DIV/0!</v>
      </c>
      <c r="S129" s="34"/>
      <c r="T129" s="24"/>
      <c r="U129" s="74" t="e">
        <f t="shared" si="5"/>
        <v>#DIV/0!</v>
      </c>
    </row>
    <row r="130" spans="1:21" s="9" customFormat="1" ht="15.75">
      <c r="A130" s="230" t="s">
        <v>46</v>
      </c>
      <c r="B130" s="260"/>
      <c r="C130" s="126"/>
      <c r="D130" s="101"/>
      <c r="E130" s="93"/>
      <c r="F130" s="100"/>
      <c r="G130" s="127">
        <f t="shared" si="19"/>
        <v>0</v>
      </c>
      <c r="H130" s="95"/>
      <c r="I130" s="128"/>
      <c r="J130" s="126"/>
      <c r="K130" s="187"/>
      <c r="L130" s="101"/>
      <c r="M130" s="207"/>
      <c r="N130" s="201"/>
      <c r="O130" s="91" t="e">
        <f t="shared" si="3"/>
        <v>#DIV/0!</v>
      </c>
      <c r="P130" s="21"/>
      <c r="Q130" s="24"/>
      <c r="R130" s="74" t="e">
        <f t="shared" si="4"/>
        <v>#DIV/0!</v>
      </c>
      <c r="S130" s="21"/>
      <c r="T130" s="24"/>
      <c r="U130" s="74" t="e">
        <f t="shared" si="5"/>
        <v>#DIV/0!</v>
      </c>
    </row>
    <row r="131" spans="1:21" s="9" customFormat="1" ht="25.5" hidden="1">
      <c r="A131" s="230" t="s">
        <v>48</v>
      </c>
      <c r="B131" s="260"/>
      <c r="C131" s="126"/>
      <c r="D131" s="101"/>
      <c r="E131" s="93"/>
      <c r="F131" s="100"/>
      <c r="G131" s="127">
        <f t="shared" si="19"/>
        <v>0</v>
      </c>
      <c r="H131" s="95"/>
      <c r="I131" s="128"/>
      <c r="J131" s="126"/>
      <c r="K131" s="187"/>
      <c r="L131" s="101"/>
      <c r="M131" s="207"/>
      <c r="N131" s="201"/>
      <c r="O131" s="91" t="e">
        <f t="shared" si="3"/>
        <v>#DIV/0!</v>
      </c>
      <c r="P131" s="47"/>
      <c r="Q131" s="24"/>
      <c r="R131" s="74" t="e">
        <f t="shared" si="4"/>
        <v>#DIV/0!</v>
      </c>
      <c r="S131" s="47"/>
      <c r="T131" s="24"/>
      <c r="U131" s="74" t="e">
        <f t="shared" si="5"/>
        <v>#DIV/0!</v>
      </c>
    </row>
    <row r="132" spans="1:21" s="9" customFormat="1" ht="15.75" hidden="1">
      <c r="A132" s="230" t="s">
        <v>89</v>
      </c>
      <c r="B132" s="260"/>
      <c r="C132" s="126"/>
      <c r="D132" s="101"/>
      <c r="E132" s="93"/>
      <c r="F132" s="100"/>
      <c r="G132" s="127">
        <f t="shared" si="19"/>
        <v>0</v>
      </c>
      <c r="H132" s="95"/>
      <c r="I132" s="128"/>
      <c r="J132" s="126"/>
      <c r="K132" s="187"/>
      <c r="L132" s="101"/>
      <c r="M132" s="207"/>
      <c r="N132" s="201"/>
      <c r="O132" s="91" t="e">
        <f t="shared" si="3"/>
        <v>#DIV/0!</v>
      </c>
      <c r="P132" s="21"/>
      <c r="Q132" s="24"/>
      <c r="R132" s="74" t="e">
        <f t="shared" si="4"/>
        <v>#DIV/0!</v>
      </c>
      <c r="S132" s="21"/>
      <c r="T132" s="24"/>
      <c r="U132" s="74" t="e">
        <f t="shared" si="5"/>
        <v>#DIV/0!</v>
      </c>
    </row>
    <row r="133" spans="1:21" s="9" customFormat="1" ht="15.75">
      <c r="A133" s="230" t="s">
        <v>47</v>
      </c>
      <c r="B133" s="260"/>
      <c r="C133" s="126"/>
      <c r="D133" s="101"/>
      <c r="E133" s="93"/>
      <c r="F133" s="100"/>
      <c r="G133" s="127">
        <f t="shared" si="19"/>
        <v>0</v>
      </c>
      <c r="H133" s="95"/>
      <c r="I133" s="128"/>
      <c r="J133" s="126"/>
      <c r="K133" s="187"/>
      <c r="L133" s="101"/>
      <c r="M133" s="207"/>
      <c r="N133" s="201"/>
      <c r="O133" s="91" t="e">
        <f t="shared" si="3"/>
        <v>#DIV/0!</v>
      </c>
      <c r="P133" s="47"/>
      <c r="Q133" s="24"/>
      <c r="R133" s="74" t="e">
        <f t="shared" si="4"/>
        <v>#DIV/0!</v>
      </c>
      <c r="S133" s="47"/>
      <c r="T133" s="24"/>
      <c r="U133" s="74" t="e">
        <f t="shared" si="5"/>
        <v>#DIV/0!</v>
      </c>
    </row>
    <row r="134" spans="1:21" s="9" customFormat="1" ht="15.75">
      <c r="A134" s="230" t="s">
        <v>51</v>
      </c>
      <c r="B134" s="260"/>
      <c r="C134" s="126">
        <f>C136+C137</f>
        <v>0</v>
      </c>
      <c r="D134" s="101">
        <f>D136+D137</f>
        <v>0</v>
      </c>
      <c r="E134" s="93"/>
      <c r="F134" s="100">
        <f>F136+F137</f>
        <v>0</v>
      </c>
      <c r="G134" s="127">
        <f>G136+G137</f>
        <v>0</v>
      </c>
      <c r="H134" s="95"/>
      <c r="I134" s="128">
        <f>I136+I137</f>
        <v>0</v>
      </c>
      <c r="J134" s="126">
        <f>J136+J137</f>
        <v>0</v>
      </c>
      <c r="K134" s="187">
        <f>K136+K137</f>
        <v>0</v>
      </c>
      <c r="L134" s="101">
        <f>L136+L137</f>
        <v>0</v>
      </c>
      <c r="M134" s="207">
        <f>M136+M137</f>
        <v>0</v>
      </c>
      <c r="N134" s="201"/>
      <c r="O134" s="91" t="e">
        <f t="shared" si="3"/>
        <v>#DIV/0!</v>
      </c>
      <c r="P134" s="47">
        <f>P136+P137</f>
        <v>0</v>
      </c>
      <c r="Q134" s="24"/>
      <c r="R134" s="74" t="e">
        <f t="shared" si="4"/>
        <v>#DIV/0!</v>
      </c>
      <c r="S134" s="47">
        <f>S136+S137</f>
        <v>0</v>
      </c>
      <c r="T134" s="24"/>
      <c r="U134" s="74" t="e">
        <f t="shared" si="5"/>
        <v>#DIV/0!</v>
      </c>
    </row>
    <row r="135" spans="1:21" s="4" customFormat="1" ht="15.75">
      <c r="A135" s="230" t="s">
        <v>11</v>
      </c>
      <c r="B135" s="260"/>
      <c r="C135" s="92"/>
      <c r="D135" s="101"/>
      <c r="E135" s="93"/>
      <c r="F135" s="94"/>
      <c r="G135" s="49"/>
      <c r="H135" s="95"/>
      <c r="I135" s="96"/>
      <c r="J135" s="92"/>
      <c r="K135" s="187"/>
      <c r="L135" s="31"/>
      <c r="M135" s="207"/>
      <c r="N135" s="201"/>
      <c r="O135" s="91" t="e">
        <f t="shared" si="3"/>
        <v>#DIV/0!</v>
      </c>
      <c r="P135" s="34"/>
      <c r="Q135" s="24"/>
      <c r="R135" s="74" t="e">
        <f t="shared" si="4"/>
        <v>#DIV/0!</v>
      </c>
      <c r="S135" s="34"/>
      <c r="T135" s="24"/>
      <c r="U135" s="74" t="e">
        <f t="shared" si="5"/>
        <v>#DIV/0!</v>
      </c>
    </row>
    <row r="136" spans="1:21" s="9" customFormat="1" ht="15.75">
      <c r="A136" s="230" t="s">
        <v>49</v>
      </c>
      <c r="B136" s="260"/>
      <c r="C136" s="126"/>
      <c r="D136" s="101"/>
      <c r="E136" s="93"/>
      <c r="F136" s="100"/>
      <c r="G136" s="127"/>
      <c r="H136" s="95"/>
      <c r="I136" s="128"/>
      <c r="J136" s="126"/>
      <c r="K136" s="187"/>
      <c r="L136" s="101"/>
      <c r="M136" s="207"/>
      <c r="N136" s="201"/>
      <c r="O136" s="91" t="e">
        <f t="shared" si="3"/>
        <v>#DIV/0!</v>
      </c>
      <c r="P136" s="47"/>
      <c r="Q136" s="24"/>
      <c r="R136" s="74" t="e">
        <f t="shared" si="4"/>
        <v>#DIV/0!</v>
      </c>
      <c r="S136" s="47"/>
      <c r="T136" s="24"/>
      <c r="U136" s="74" t="e">
        <f t="shared" si="5"/>
        <v>#DIV/0!</v>
      </c>
    </row>
    <row r="137" spans="1:21" s="9" customFormat="1" ht="15.75">
      <c r="A137" s="230" t="s">
        <v>50</v>
      </c>
      <c r="B137" s="260"/>
      <c r="C137" s="126"/>
      <c r="D137" s="101"/>
      <c r="E137" s="93"/>
      <c r="F137" s="100"/>
      <c r="G137" s="127">
        <f>C137+F137</f>
        <v>0</v>
      </c>
      <c r="H137" s="95"/>
      <c r="I137" s="128"/>
      <c r="J137" s="126"/>
      <c r="K137" s="187"/>
      <c r="L137" s="101"/>
      <c r="M137" s="207"/>
      <c r="N137" s="201"/>
      <c r="O137" s="91" t="e">
        <f t="shared" si="3"/>
        <v>#DIV/0!</v>
      </c>
      <c r="P137" s="21"/>
      <c r="Q137" s="24"/>
      <c r="R137" s="74" t="e">
        <f t="shared" si="4"/>
        <v>#DIV/0!</v>
      </c>
      <c r="S137" s="21"/>
      <c r="T137" s="24"/>
      <c r="U137" s="74" t="e">
        <f t="shared" si="5"/>
        <v>#DIV/0!</v>
      </c>
    </row>
    <row r="138" spans="1:21" s="4" customFormat="1" ht="15.75">
      <c r="A138" s="246" t="s">
        <v>30</v>
      </c>
      <c r="B138" s="271"/>
      <c r="C138" s="92">
        <f>SUM(C140:C146)</f>
        <v>2271.9</v>
      </c>
      <c r="D138" s="101">
        <f>SUM(D140:D146)</f>
        <v>0</v>
      </c>
      <c r="E138" s="93"/>
      <c r="F138" s="94" t="e">
        <f>#REF!</f>
        <v>#REF!</v>
      </c>
      <c r="G138" s="49" t="e">
        <f>#REF!</f>
        <v>#REF!</v>
      </c>
      <c r="H138" s="95"/>
      <c r="I138" s="92">
        <f>SUM(I140:I146)</f>
        <v>0</v>
      </c>
      <c r="J138" s="92">
        <f>SUM(J140:J146)</f>
        <v>2271.9</v>
      </c>
      <c r="K138" s="101">
        <f>SUM(K140:K146)</f>
        <v>0</v>
      </c>
      <c r="L138" s="92">
        <f>SUM(L140:L146)</f>
        <v>2357</v>
      </c>
      <c r="M138" s="101">
        <f>SUM(M140:M146)</f>
        <v>0</v>
      </c>
      <c r="N138" s="201"/>
      <c r="O138" s="91">
        <f t="shared" si="3"/>
        <v>103.7</v>
      </c>
      <c r="P138" s="52" t="e">
        <f>#REF!</f>
        <v>#REF!</v>
      </c>
      <c r="Q138" s="24"/>
      <c r="R138" s="74" t="e">
        <f t="shared" si="4"/>
        <v>#REF!</v>
      </c>
      <c r="S138" s="52" t="e">
        <f>#REF!</f>
        <v>#REF!</v>
      </c>
      <c r="T138" s="24"/>
      <c r="U138" s="74" t="e">
        <f t="shared" si="5"/>
        <v>#REF!</v>
      </c>
    </row>
    <row r="139" spans="1:21" s="4" customFormat="1" ht="15.75">
      <c r="A139" s="230" t="s">
        <v>11</v>
      </c>
      <c r="B139" s="260"/>
      <c r="C139" s="92"/>
      <c r="D139" s="101"/>
      <c r="E139" s="93"/>
      <c r="F139" s="94"/>
      <c r="G139" s="49"/>
      <c r="H139" s="95"/>
      <c r="I139" s="96"/>
      <c r="J139" s="92"/>
      <c r="K139" s="187"/>
      <c r="L139" s="31"/>
      <c r="M139" s="207"/>
      <c r="N139" s="201"/>
      <c r="O139" s="91" t="e">
        <f t="shared" si="3"/>
        <v>#DIV/0!</v>
      </c>
      <c r="P139" s="34"/>
      <c r="Q139" s="24"/>
      <c r="R139" s="74" t="e">
        <f t="shared" si="4"/>
        <v>#DIV/0!</v>
      </c>
      <c r="S139" s="34"/>
      <c r="T139" s="24"/>
      <c r="U139" s="74" t="e">
        <f t="shared" si="5"/>
        <v>#DIV/0!</v>
      </c>
    </row>
    <row r="140" spans="1:21" s="9" customFormat="1" ht="15.75">
      <c r="A140" s="230" t="s">
        <v>45</v>
      </c>
      <c r="B140" s="260"/>
      <c r="C140" s="126">
        <v>1686.6</v>
      </c>
      <c r="D140" s="101"/>
      <c r="E140" s="93"/>
      <c r="F140" s="100"/>
      <c r="G140" s="127">
        <f aca="true" t="shared" si="20" ref="G140:G145">C140+F140</f>
        <v>1686.6</v>
      </c>
      <c r="H140" s="95"/>
      <c r="I140" s="128"/>
      <c r="J140" s="126">
        <v>1686.6</v>
      </c>
      <c r="K140" s="187"/>
      <c r="L140" s="101">
        <v>1719.3</v>
      </c>
      <c r="M140" s="207"/>
      <c r="N140" s="201"/>
      <c r="O140" s="91">
        <f t="shared" si="3"/>
        <v>101.9</v>
      </c>
      <c r="P140" s="21"/>
      <c r="Q140" s="24"/>
      <c r="R140" s="74">
        <f t="shared" si="4"/>
        <v>0</v>
      </c>
      <c r="S140" s="21"/>
      <c r="T140" s="24"/>
      <c r="U140" s="74" t="e">
        <f t="shared" si="5"/>
        <v>#DIV/0!</v>
      </c>
    </row>
    <row r="141" spans="1:21" s="15" customFormat="1" ht="15.75" hidden="1">
      <c r="A141" s="245" t="s">
        <v>100</v>
      </c>
      <c r="B141" s="258"/>
      <c r="C141" s="92"/>
      <c r="D141" s="101"/>
      <c r="E141" s="93"/>
      <c r="F141" s="94"/>
      <c r="G141" s="127">
        <f t="shared" si="20"/>
        <v>0</v>
      </c>
      <c r="H141" s="95"/>
      <c r="I141" s="96"/>
      <c r="J141" s="92"/>
      <c r="K141" s="187"/>
      <c r="L141" s="31"/>
      <c r="M141" s="207"/>
      <c r="N141" s="201"/>
      <c r="O141" s="91" t="e">
        <f t="shared" si="3"/>
        <v>#DIV/0!</v>
      </c>
      <c r="P141" s="34"/>
      <c r="Q141" s="24"/>
      <c r="R141" s="74" t="e">
        <f t="shared" si="4"/>
        <v>#DIV/0!</v>
      </c>
      <c r="S141" s="34"/>
      <c r="T141" s="24"/>
      <c r="U141" s="74" t="e">
        <f t="shared" si="5"/>
        <v>#DIV/0!</v>
      </c>
    </row>
    <row r="142" spans="1:21" s="9" customFormat="1" ht="15.75">
      <c r="A142" s="230" t="s">
        <v>46</v>
      </c>
      <c r="B142" s="260"/>
      <c r="C142" s="126">
        <v>256.5</v>
      </c>
      <c r="D142" s="101"/>
      <c r="E142" s="93"/>
      <c r="F142" s="100"/>
      <c r="G142" s="127">
        <f t="shared" si="20"/>
        <v>256.5</v>
      </c>
      <c r="H142" s="95"/>
      <c r="I142" s="128"/>
      <c r="J142" s="126">
        <v>256.5</v>
      </c>
      <c r="K142" s="187"/>
      <c r="L142" s="101">
        <v>269.8</v>
      </c>
      <c r="M142" s="207"/>
      <c r="N142" s="201"/>
      <c r="O142" s="91">
        <f t="shared" si="3"/>
        <v>105.2</v>
      </c>
      <c r="P142" s="47"/>
      <c r="Q142" s="24"/>
      <c r="R142" s="74">
        <f t="shared" si="4"/>
        <v>0</v>
      </c>
      <c r="S142" s="47"/>
      <c r="T142" s="24"/>
      <c r="U142" s="74" t="e">
        <f t="shared" si="5"/>
        <v>#DIV/0!</v>
      </c>
    </row>
    <row r="143" spans="1:21" s="9" customFormat="1" ht="25.5" hidden="1">
      <c r="A143" s="230" t="s">
        <v>48</v>
      </c>
      <c r="B143" s="260"/>
      <c r="C143" s="126"/>
      <c r="D143" s="101"/>
      <c r="E143" s="93"/>
      <c r="F143" s="100"/>
      <c r="G143" s="127">
        <f t="shared" si="20"/>
        <v>0</v>
      </c>
      <c r="H143" s="95"/>
      <c r="I143" s="128"/>
      <c r="J143" s="126"/>
      <c r="K143" s="187"/>
      <c r="L143" s="101"/>
      <c r="M143" s="207"/>
      <c r="N143" s="201"/>
      <c r="O143" s="91" t="e">
        <f t="shared" si="3"/>
        <v>#DIV/0!</v>
      </c>
      <c r="P143" s="47"/>
      <c r="Q143" s="24"/>
      <c r="R143" s="74" t="e">
        <f t="shared" si="4"/>
        <v>#DIV/0!</v>
      </c>
      <c r="S143" s="47"/>
      <c r="T143" s="24"/>
      <c r="U143" s="74" t="e">
        <f t="shared" si="5"/>
        <v>#DIV/0!</v>
      </c>
    </row>
    <row r="144" spans="1:21" s="9" customFormat="1" ht="15.75" hidden="1">
      <c r="A144" s="230" t="s">
        <v>89</v>
      </c>
      <c r="B144" s="260"/>
      <c r="C144" s="126"/>
      <c r="D144" s="101"/>
      <c r="E144" s="93"/>
      <c r="F144" s="100"/>
      <c r="G144" s="127">
        <f t="shared" si="20"/>
        <v>0</v>
      </c>
      <c r="H144" s="95"/>
      <c r="I144" s="128"/>
      <c r="J144" s="126"/>
      <c r="K144" s="187"/>
      <c r="L144" s="101"/>
      <c r="M144" s="207"/>
      <c r="N144" s="201"/>
      <c r="O144" s="91" t="e">
        <f t="shared" si="3"/>
        <v>#DIV/0!</v>
      </c>
      <c r="P144" s="47"/>
      <c r="Q144" s="24"/>
      <c r="R144" s="74" t="e">
        <f t="shared" si="4"/>
        <v>#DIV/0!</v>
      </c>
      <c r="S144" s="47"/>
      <c r="T144" s="24"/>
      <c r="U144" s="74" t="e">
        <f t="shared" si="5"/>
        <v>#DIV/0!</v>
      </c>
    </row>
    <row r="145" spans="1:21" s="9" customFormat="1" ht="15.75">
      <c r="A145" s="230" t="s">
        <v>47</v>
      </c>
      <c r="B145" s="260"/>
      <c r="C145" s="126">
        <v>328.8</v>
      </c>
      <c r="D145" s="101"/>
      <c r="E145" s="93"/>
      <c r="F145" s="100"/>
      <c r="G145" s="127">
        <f t="shared" si="20"/>
        <v>328.8</v>
      </c>
      <c r="H145" s="95"/>
      <c r="I145" s="128"/>
      <c r="J145" s="126">
        <v>328.8</v>
      </c>
      <c r="K145" s="187"/>
      <c r="L145" s="101">
        <v>367.9</v>
      </c>
      <c r="M145" s="207"/>
      <c r="N145" s="201"/>
      <c r="O145" s="91">
        <f t="shared" si="3"/>
        <v>111.9</v>
      </c>
      <c r="P145" s="47"/>
      <c r="Q145" s="24"/>
      <c r="R145" s="74">
        <f t="shared" si="4"/>
        <v>0</v>
      </c>
      <c r="S145" s="47"/>
      <c r="T145" s="24"/>
      <c r="U145" s="74" t="e">
        <f t="shared" si="5"/>
        <v>#DIV/0!</v>
      </c>
    </row>
    <row r="146" spans="1:21" s="9" customFormat="1" ht="15.75">
      <c r="A146" s="230" t="s">
        <v>51</v>
      </c>
      <c r="B146" s="260"/>
      <c r="C146" s="126">
        <f>C148+C149</f>
        <v>0</v>
      </c>
      <c r="D146" s="101">
        <f>D148+D149</f>
        <v>0</v>
      </c>
      <c r="E146" s="93"/>
      <c r="F146" s="100">
        <f>F148+F149</f>
        <v>0</v>
      </c>
      <c r="G146" s="127">
        <f>G148+G149</f>
        <v>0</v>
      </c>
      <c r="H146" s="95"/>
      <c r="I146" s="128">
        <f>I148+I149</f>
        <v>0</v>
      </c>
      <c r="J146" s="126">
        <f>J148+J149</f>
        <v>0</v>
      </c>
      <c r="K146" s="187">
        <f>K148+K149</f>
        <v>0</v>
      </c>
      <c r="L146" s="101">
        <f>L148+L149</f>
        <v>0</v>
      </c>
      <c r="M146" s="207">
        <f>M148+M149</f>
        <v>0</v>
      </c>
      <c r="N146" s="201"/>
      <c r="O146" s="91" t="e">
        <f t="shared" si="3"/>
        <v>#DIV/0!</v>
      </c>
      <c r="P146" s="47">
        <f>P148+P149</f>
        <v>0</v>
      </c>
      <c r="Q146" s="24"/>
      <c r="R146" s="74" t="e">
        <f t="shared" si="4"/>
        <v>#DIV/0!</v>
      </c>
      <c r="S146" s="47">
        <f>S148+S149</f>
        <v>0</v>
      </c>
      <c r="T146" s="24"/>
      <c r="U146" s="74" t="e">
        <f t="shared" si="5"/>
        <v>#DIV/0!</v>
      </c>
    </row>
    <row r="147" spans="1:21" s="4" customFormat="1" ht="15.75">
      <c r="A147" s="230" t="s">
        <v>11</v>
      </c>
      <c r="B147" s="260"/>
      <c r="C147" s="92"/>
      <c r="D147" s="101"/>
      <c r="E147" s="93"/>
      <c r="F147" s="94"/>
      <c r="G147" s="31"/>
      <c r="H147" s="95"/>
      <c r="I147" s="96"/>
      <c r="J147" s="92"/>
      <c r="K147" s="187"/>
      <c r="L147" s="31"/>
      <c r="M147" s="207"/>
      <c r="N147" s="201"/>
      <c r="O147" s="91" t="e">
        <f t="shared" si="3"/>
        <v>#DIV/0!</v>
      </c>
      <c r="P147" s="34"/>
      <c r="Q147" s="24"/>
      <c r="R147" s="74" t="e">
        <f t="shared" si="4"/>
        <v>#DIV/0!</v>
      </c>
      <c r="S147" s="34"/>
      <c r="T147" s="24"/>
      <c r="U147" s="74" t="e">
        <f t="shared" si="5"/>
        <v>#DIV/0!</v>
      </c>
    </row>
    <row r="148" spans="1:21" s="9" customFormat="1" ht="15.75">
      <c r="A148" s="230" t="s">
        <v>49</v>
      </c>
      <c r="B148" s="260"/>
      <c r="C148" s="126"/>
      <c r="D148" s="101"/>
      <c r="E148" s="93"/>
      <c r="F148" s="100"/>
      <c r="G148" s="101">
        <f>C148+F148</f>
        <v>0</v>
      </c>
      <c r="H148" s="95"/>
      <c r="I148" s="128"/>
      <c r="J148" s="126"/>
      <c r="K148" s="187"/>
      <c r="L148" s="101"/>
      <c r="M148" s="207"/>
      <c r="N148" s="201"/>
      <c r="O148" s="91" t="e">
        <f t="shared" si="3"/>
        <v>#DIV/0!</v>
      </c>
      <c r="P148" s="47"/>
      <c r="Q148" s="24"/>
      <c r="R148" s="74" t="e">
        <f t="shared" si="4"/>
        <v>#DIV/0!</v>
      </c>
      <c r="S148" s="47"/>
      <c r="T148" s="24"/>
      <c r="U148" s="74" t="e">
        <f t="shared" si="5"/>
        <v>#DIV/0!</v>
      </c>
    </row>
    <row r="149" spans="1:21" s="9" customFormat="1" ht="15.75">
      <c r="A149" s="230" t="s">
        <v>50</v>
      </c>
      <c r="B149" s="260"/>
      <c r="C149" s="126"/>
      <c r="D149" s="101"/>
      <c r="E149" s="93"/>
      <c r="F149" s="100"/>
      <c r="G149" s="101">
        <f>C149+F149</f>
        <v>0</v>
      </c>
      <c r="H149" s="95"/>
      <c r="I149" s="128"/>
      <c r="J149" s="126"/>
      <c r="K149" s="187"/>
      <c r="L149" s="101"/>
      <c r="M149" s="207"/>
      <c r="N149" s="201"/>
      <c r="O149" s="91" t="e">
        <f t="shared" si="3"/>
        <v>#DIV/0!</v>
      </c>
      <c r="P149" s="47"/>
      <c r="Q149" s="24"/>
      <c r="R149" s="74" t="e">
        <f t="shared" si="4"/>
        <v>#DIV/0!</v>
      </c>
      <c r="S149" s="47"/>
      <c r="T149" s="24"/>
      <c r="U149" s="74" t="e">
        <f t="shared" si="5"/>
        <v>#DIV/0!</v>
      </c>
    </row>
    <row r="150" spans="1:21" s="9" customFormat="1" ht="15.75" hidden="1">
      <c r="A150" s="246" t="s">
        <v>95</v>
      </c>
      <c r="B150" s="271"/>
      <c r="C150" s="126">
        <f>C152</f>
        <v>0</v>
      </c>
      <c r="D150" s="101">
        <f>D152</f>
        <v>0</v>
      </c>
      <c r="E150" s="93"/>
      <c r="F150" s="100">
        <f>F152</f>
        <v>0</v>
      </c>
      <c r="G150" s="101">
        <f>G152</f>
        <v>0</v>
      </c>
      <c r="H150" s="95"/>
      <c r="I150" s="128">
        <f>I152</f>
        <v>0</v>
      </c>
      <c r="J150" s="126">
        <f>J152</f>
        <v>0</v>
      </c>
      <c r="K150" s="187">
        <f>K152</f>
        <v>0</v>
      </c>
      <c r="L150" s="101">
        <f>L152</f>
        <v>0</v>
      </c>
      <c r="M150" s="207">
        <f>M152</f>
        <v>0</v>
      </c>
      <c r="N150" s="201"/>
      <c r="O150" s="91" t="e">
        <f t="shared" si="3"/>
        <v>#DIV/0!</v>
      </c>
      <c r="P150" s="21">
        <f>P152</f>
        <v>0</v>
      </c>
      <c r="Q150" s="24"/>
      <c r="R150" s="74" t="e">
        <f t="shared" si="4"/>
        <v>#DIV/0!</v>
      </c>
      <c r="S150" s="21">
        <f>S152</f>
        <v>0</v>
      </c>
      <c r="T150" s="24"/>
      <c r="U150" s="74" t="e">
        <f t="shared" si="5"/>
        <v>#DIV/0!</v>
      </c>
    </row>
    <row r="151" spans="1:21" s="9" customFormat="1" ht="15.75" hidden="1">
      <c r="A151" s="230" t="s">
        <v>11</v>
      </c>
      <c r="B151" s="260"/>
      <c r="C151" s="126"/>
      <c r="D151" s="101"/>
      <c r="E151" s="93"/>
      <c r="F151" s="100"/>
      <c r="G151" s="101"/>
      <c r="H151" s="95"/>
      <c r="I151" s="128"/>
      <c r="J151" s="126"/>
      <c r="K151" s="187"/>
      <c r="L151" s="101"/>
      <c r="M151" s="207"/>
      <c r="N151" s="201"/>
      <c r="O151" s="91" t="e">
        <f t="shared" si="3"/>
        <v>#DIV/0!</v>
      </c>
      <c r="P151" s="21"/>
      <c r="Q151" s="24"/>
      <c r="R151" s="74" t="e">
        <f t="shared" si="4"/>
        <v>#DIV/0!</v>
      </c>
      <c r="S151" s="21"/>
      <c r="T151" s="24"/>
      <c r="U151" s="74" t="e">
        <f t="shared" si="5"/>
        <v>#DIV/0!</v>
      </c>
    </row>
    <row r="152" spans="1:21" s="9" customFormat="1" ht="15.75" hidden="1">
      <c r="A152" s="230" t="s">
        <v>47</v>
      </c>
      <c r="B152" s="260"/>
      <c r="C152" s="126"/>
      <c r="D152" s="101"/>
      <c r="E152" s="93"/>
      <c r="F152" s="100"/>
      <c r="G152" s="101">
        <f>C152+F152</f>
        <v>0</v>
      </c>
      <c r="H152" s="95"/>
      <c r="I152" s="128"/>
      <c r="J152" s="126"/>
      <c r="K152" s="187"/>
      <c r="L152" s="101"/>
      <c r="M152" s="207"/>
      <c r="N152" s="201"/>
      <c r="O152" s="91" t="e">
        <f t="shared" si="3"/>
        <v>#DIV/0!</v>
      </c>
      <c r="P152" s="21"/>
      <c r="Q152" s="24"/>
      <c r="R152" s="74" t="e">
        <f t="shared" si="4"/>
        <v>#DIV/0!</v>
      </c>
      <c r="S152" s="21"/>
      <c r="T152" s="24"/>
      <c r="U152" s="74" t="e">
        <f t="shared" si="5"/>
        <v>#DIV/0!</v>
      </c>
    </row>
    <row r="153" spans="1:21" s="4" customFormat="1" ht="25.5" hidden="1">
      <c r="A153" s="246" t="s">
        <v>31</v>
      </c>
      <c r="B153" s="271"/>
      <c r="C153" s="92">
        <f>C155+C157+C158+C159+C160</f>
        <v>0</v>
      </c>
      <c r="D153" s="101">
        <f>D155+D157+D158+D159+D160</f>
        <v>0</v>
      </c>
      <c r="E153" s="93"/>
      <c r="F153" s="94">
        <f>F155+F157+F158+F159+F160</f>
        <v>0</v>
      </c>
      <c r="G153" s="31">
        <f>G155+G157+G158+G159+G160</f>
        <v>0</v>
      </c>
      <c r="H153" s="95"/>
      <c r="I153" s="96">
        <f>I155+I157+I158+I159+I160</f>
        <v>0</v>
      </c>
      <c r="J153" s="92">
        <f>J155+J157+J158+J159+J160</f>
        <v>0</v>
      </c>
      <c r="K153" s="187">
        <f>K155+K157+K158+K159+K160</f>
        <v>0</v>
      </c>
      <c r="L153" s="31">
        <f>L155+L157+L158+L159+L160</f>
        <v>0</v>
      </c>
      <c r="M153" s="207">
        <f>M155+M157+M158+M159+M160</f>
        <v>0</v>
      </c>
      <c r="N153" s="201"/>
      <c r="O153" s="91" t="e">
        <f aca="true" t="shared" si="21" ref="O153:O205">ROUND(L153/J153*100,1)</f>
        <v>#DIV/0!</v>
      </c>
      <c r="P153" s="52">
        <f>P155+P157+P158+P159+P160</f>
        <v>0</v>
      </c>
      <c r="Q153" s="24"/>
      <c r="R153" s="74" t="e">
        <f aca="true" t="shared" si="22" ref="R153:R205">ROUND(P153/L153*100,1)</f>
        <v>#DIV/0!</v>
      </c>
      <c r="S153" s="52">
        <f>S155+S157+S158+S159+S160</f>
        <v>0</v>
      </c>
      <c r="T153" s="24"/>
      <c r="U153" s="74" t="e">
        <f aca="true" t="shared" si="23" ref="U153:U205">ROUND(S153/P153*100,1)</f>
        <v>#DIV/0!</v>
      </c>
    </row>
    <row r="154" spans="1:21" s="4" customFormat="1" ht="15.75" hidden="1">
      <c r="A154" s="230" t="s">
        <v>11</v>
      </c>
      <c r="B154" s="260"/>
      <c r="C154" s="92"/>
      <c r="D154" s="101"/>
      <c r="E154" s="93"/>
      <c r="F154" s="94"/>
      <c r="G154" s="31"/>
      <c r="H154" s="95"/>
      <c r="I154" s="96"/>
      <c r="J154" s="92"/>
      <c r="K154" s="187"/>
      <c r="L154" s="31"/>
      <c r="M154" s="207"/>
      <c r="N154" s="201"/>
      <c r="O154" s="91" t="e">
        <f t="shared" si="21"/>
        <v>#DIV/0!</v>
      </c>
      <c r="P154" s="34"/>
      <c r="Q154" s="24"/>
      <c r="R154" s="74" t="e">
        <f t="shared" si="22"/>
        <v>#DIV/0!</v>
      </c>
      <c r="S154" s="34"/>
      <c r="T154" s="24"/>
      <c r="U154" s="74" t="e">
        <f t="shared" si="23"/>
        <v>#DIV/0!</v>
      </c>
    </row>
    <row r="155" spans="1:21" s="9" customFormat="1" ht="15.75" hidden="1">
      <c r="A155" s="230" t="s">
        <v>45</v>
      </c>
      <c r="B155" s="260"/>
      <c r="C155" s="126"/>
      <c r="D155" s="101"/>
      <c r="E155" s="93"/>
      <c r="F155" s="100"/>
      <c r="G155" s="101">
        <f>C155+F155</f>
        <v>0</v>
      </c>
      <c r="H155" s="95"/>
      <c r="I155" s="128"/>
      <c r="J155" s="126"/>
      <c r="K155" s="187"/>
      <c r="L155" s="101"/>
      <c r="M155" s="207"/>
      <c r="N155" s="201"/>
      <c r="O155" s="91" t="e">
        <f t="shared" si="21"/>
        <v>#DIV/0!</v>
      </c>
      <c r="P155" s="21"/>
      <c r="Q155" s="24"/>
      <c r="R155" s="74" t="e">
        <f t="shared" si="22"/>
        <v>#DIV/0!</v>
      </c>
      <c r="S155" s="21"/>
      <c r="T155" s="24"/>
      <c r="U155" s="74" t="e">
        <f t="shared" si="23"/>
        <v>#DIV/0!</v>
      </c>
    </row>
    <row r="156" spans="1:21" s="15" customFormat="1" ht="15.75" hidden="1">
      <c r="A156" s="245" t="s">
        <v>100</v>
      </c>
      <c r="B156" s="258"/>
      <c r="C156" s="92"/>
      <c r="D156" s="101"/>
      <c r="E156" s="93"/>
      <c r="F156" s="94"/>
      <c r="G156" s="101">
        <f>C156+F156</f>
        <v>0</v>
      </c>
      <c r="H156" s="95"/>
      <c r="I156" s="96"/>
      <c r="J156" s="92"/>
      <c r="K156" s="187"/>
      <c r="L156" s="31"/>
      <c r="M156" s="207"/>
      <c r="N156" s="201"/>
      <c r="O156" s="91" t="e">
        <f t="shared" si="21"/>
        <v>#DIV/0!</v>
      </c>
      <c r="P156" s="34"/>
      <c r="Q156" s="24"/>
      <c r="R156" s="74" t="e">
        <f t="shared" si="22"/>
        <v>#DIV/0!</v>
      </c>
      <c r="S156" s="34"/>
      <c r="T156" s="24"/>
      <c r="U156" s="74" t="e">
        <f t="shared" si="23"/>
        <v>#DIV/0!</v>
      </c>
    </row>
    <row r="157" spans="1:21" s="9" customFormat="1" ht="15.75" hidden="1">
      <c r="A157" s="230" t="s">
        <v>46</v>
      </c>
      <c r="B157" s="260"/>
      <c r="C157" s="126"/>
      <c r="D157" s="101"/>
      <c r="E157" s="93"/>
      <c r="F157" s="100"/>
      <c r="G157" s="101">
        <f>C157+F157</f>
        <v>0</v>
      </c>
      <c r="H157" s="95"/>
      <c r="I157" s="128"/>
      <c r="J157" s="126"/>
      <c r="K157" s="187"/>
      <c r="L157" s="101"/>
      <c r="M157" s="207"/>
      <c r="N157" s="201"/>
      <c r="O157" s="91" t="e">
        <f t="shared" si="21"/>
        <v>#DIV/0!</v>
      </c>
      <c r="P157" s="21"/>
      <c r="Q157" s="24"/>
      <c r="R157" s="74" t="e">
        <f t="shared" si="22"/>
        <v>#DIV/0!</v>
      </c>
      <c r="S157" s="21"/>
      <c r="T157" s="24"/>
      <c r="U157" s="74" t="e">
        <f t="shared" si="23"/>
        <v>#DIV/0!</v>
      </c>
    </row>
    <row r="158" spans="1:21" s="9" customFormat="1" ht="15.75" hidden="1">
      <c r="A158" s="230" t="s">
        <v>89</v>
      </c>
      <c r="B158" s="260"/>
      <c r="C158" s="126"/>
      <c r="D158" s="101"/>
      <c r="E158" s="93"/>
      <c r="F158" s="100"/>
      <c r="G158" s="101">
        <f>C158+F158</f>
        <v>0</v>
      </c>
      <c r="H158" s="95"/>
      <c r="I158" s="128"/>
      <c r="J158" s="126"/>
      <c r="K158" s="187"/>
      <c r="L158" s="101"/>
      <c r="M158" s="207"/>
      <c r="N158" s="201"/>
      <c r="O158" s="91" t="e">
        <f t="shared" si="21"/>
        <v>#DIV/0!</v>
      </c>
      <c r="P158" s="21"/>
      <c r="Q158" s="24"/>
      <c r="R158" s="74" t="e">
        <f t="shared" si="22"/>
        <v>#DIV/0!</v>
      </c>
      <c r="S158" s="21"/>
      <c r="T158" s="24"/>
      <c r="U158" s="74" t="e">
        <f t="shared" si="23"/>
        <v>#DIV/0!</v>
      </c>
    </row>
    <row r="159" spans="1:21" s="9" customFormat="1" ht="15.75" hidden="1">
      <c r="A159" s="230" t="s">
        <v>47</v>
      </c>
      <c r="B159" s="260"/>
      <c r="C159" s="126"/>
      <c r="D159" s="101"/>
      <c r="E159" s="93"/>
      <c r="F159" s="100"/>
      <c r="G159" s="101">
        <f>C159+F159</f>
        <v>0</v>
      </c>
      <c r="H159" s="95"/>
      <c r="I159" s="128"/>
      <c r="J159" s="126"/>
      <c r="K159" s="187"/>
      <c r="L159" s="101"/>
      <c r="M159" s="207"/>
      <c r="N159" s="201"/>
      <c r="O159" s="91" t="e">
        <f t="shared" si="21"/>
        <v>#DIV/0!</v>
      </c>
      <c r="P159" s="21"/>
      <c r="Q159" s="24"/>
      <c r="R159" s="74" t="e">
        <f t="shared" si="22"/>
        <v>#DIV/0!</v>
      </c>
      <c r="S159" s="21"/>
      <c r="T159" s="24"/>
      <c r="U159" s="74" t="e">
        <f t="shared" si="23"/>
        <v>#DIV/0!</v>
      </c>
    </row>
    <row r="160" spans="1:21" s="9" customFormat="1" ht="15.75" hidden="1">
      <c r="A160" s="230" t="s">
        <v>51</v>
      </c>
      <c r="B160" s="260"/>
      <c r="C160" s="126">
        <f>C162+C163</f>
        <v>0</v>
      </c>
      <c r="D160" s="101">
        <f>D162+D163</f>
        <v>0</v>
      </c>
      <c r="E160" s="93"/>
      <c r="F160" s="100">
        <f>F162+F163</f>
        <v>0</v>
      </c>
      <c r="G160" s="101">
        <f>G162+G163</f>
        <v>0</v>
      </c>
      <c r="H160" s="95"/>
      <c r="I160" s="128">
        <f>I162+I163</f>
        <v>0</v>
      </c>
      <c r="J160" s="126">
        <f>J162+J163</f>
        <v>0</v>
      </c>
      <c r="K160" s="187">
        <f>K162+K163</f>
        <v>0</v>
      </c>
      <c r="L160" s="101">
        <f>L162+L163</f>
        <v>0</v>
      </c>
      <c r="M160" s="207">
        <f>M162+M163</f>
        <v>0</v>
      </c>
      <c r="N160" s="201"/>
      <c r="O160" s="91" t="e">
        <f t="shared" si="21"/>
        <v>#DIV/0!</v>
      </c>
      <c r="P160" s="21">
        <f>P162+P163</f>
        <v>0</v>
      </c>
      <c r="Q160" s="24"/>
      <c r="R160" s="74" t="e">
        <f t="shared" si="22"/>
        <v>#DIV/0!</v>
      </c>
      <c r="S160" s="21">
        <f>S162+S163</f>
        <v>0</v>
      </c>
      <c r="T160" s="24"/>
      <c r="U160" s="74" t="e">
        <f t="shared" si="23"/>
        <v>#DIV/0!</v>
      </c>
    </row>
    <row r="161" spans="1:21" s="4" customFormat="1" ht="15.75" hidden="1">
      <c r="A161" s="230" t="s">
        <v>11</v>
      </c>
      <c r="B161" s="260"/>
      <c r="C161" s="92"/>
      <c r="D161" s="101"/>
      <c r="E161" s="93"/>
      <c r="F161" s="94"/>
      <c r="G161" s="31"/>
      <c r="H161" s="95"/>
      <c r="I161" s="96"/>
      <c r="J161" s="92"/>
      <c r="K161" s="187"/>
      <c r="L161" s="31"/>
      <c r="M161" s="207"/>
      <c r="N161" s="201"/>
      <c r="O161" s="91" t="e">
        <f t="shared" si="21"/>
        <v>#DIV/0!</v>
      </c>
      <c r="P161" s="34"/>
      <c r="Q161" s="24"/>
      <c r="R161" s="74" t="e">
        <f t="shared" si="22"/>
        <v>#DIV/0!</v>
      </c>
      <c r="S161" s="34"/>
      <c r="T161" s="24"/>
      <c r="U161" s="74" t="e">
        <f t="shared" si="23"/>
        <v>#DIV/0!</v>
      </c>
    </row>
    <row r="162" spans="1:21" s="9" customFormat="1" ht="15.75" hidden="1">
      <c r="A162" s="230" t="s">
        <v>49</v>
      </c>
      <c r="B162" s="260"/>
      <c r="C162" s="126"/>
      <c r="D162" s="101"/>
      <c r="E162" s="93"/>
      <c r="F162" s="100"/>
      <c r="G162" s="101">
        <f>C162+F162</f>
        <v>0</v>
      </c>
      <c r="H162" s="95"/>
      <c r="I162" s="128"/>
      <c r="J162" s="126"/>
      <c r="K162" s="187"/>
      <c r="L162" s="101"/>
      <c r="M162" s="207"/>
      <c r="N162" s="201"/>
      <c r="O162" s="91" t="e">
        <f t="shared" si="21"/>
        <v>#DIV/0!</v>
      </c>
      <c r="P162" s="21"/>
      <c r="Q162" s="24"/>
      <c r="R162" s="74" t="e">
        <f t="shared" si="22"/>
        <v>#DIV/0!</v>
      </c>
      <c r="S162" s="21"/>
      <c r="T162" s="24"/>
      <c r="U162" s="74" t="e">
        <f t="shared" si="23"/>
        <v>#DIV/0!</v>
      </c>
    </row>
    <row r="163" spans="1:21" s="9" customFormat="1" ht="15.75" hidden="1">
      <c r="A163" s="230" t="s">
        <v>50</v>
      </c>
      <c r="B163" s="260"/>
      <c r="C163" s="126"/>
      <c r="D163" s="101"/>
      <c r="E163" s="93"/>
      <c r="F163" s="100"/>
      <c r="G163" s="101">
        <f>C163+F163</f>
        <v>0</v>
      </c>
      <c r="H163" s="95"/>
      <c r="I163" s="128"/>
      <c r="J163" s="126"/>
      <c r="K163" s="187"/>
      <c r="L163" s="101"/>
      <c r="M163" s="207"/>
      <c r="N163" s="201"/>
      <c r="O163" s="91" t="e">
        <f t="shared" si="21"/>
        <v>#DIV/0!</v>
      </c>
      <c r="P163" s="21"/>
      <c r="Q163" s="24"/>
      <c r="R163" s="74" t="e">
        <f t="shared" si="22"/>
        <v>#DIV/0!</v>
      </c>
      <c r="S163" s="21"/>
      <c r="T163" s="24"/>
      <c r="U163" s="74" t="e">
        <f t="shared" si="23"/>
        <v>#DIV/0!</v>
      </c>
    </row>
    <row r="164" spans="1:21" s="4" customFormat="1" ht="25.5" hidden="1">
      <c r="A164" s="246" t="s">
        <v>81</v>
      </c>
      <c r="B164" s="271"/>
      <c r="C164" s="92"/>
      <c r="D164" s="101"/>
      <c r="E164" s="93"/>
      <c r="F164" s="94"/>
      <c r="G164" s="101">
        <f>C164+F164</f>
        <v>0</v>
      </c>
      <c r="H164" s="95"/>
      <c r="I164" s="96"/>
      <c r="J164" s="92"/>
      <c r="K164" s="187"/>
      <c r="L164" s="31"/>
      <c r="M164" s="207"/>
      <c r="N164" s="201"/>
      <c r="O164" s="91" t="e">
        <f t="shared" si="21"/>
        <v>#DIV/0!</v>
      </c>
      <c r="P164" s="34"/>
      <c r="Q164" s="24"/>
      <c r="R164" s="74" t="e">
        <f t="shared" si="22"/>
        <v>#DIV/0!</v>
      </c>
      <c r="S164" s="34"/>
      <c r="T164" s="24"/>
      <c r="U164" s="74" t="e">
        <f t="shared" si="23"/>
        <v>#DIV/0!</v>
      </c>
    </row>
    <row r="165" spans="1:21" s="4" customFormat="1" ht="15.75">
      <c r="A165" s="246" t="s">
        <v>139</v>
      </c>
      <c r="B165" s="271"/>
      <c r="C165" s="92">
        <v>50</v>
      </c>
      <c r="D165" s="101"/>
      <c r="E165" s="93"/>
      <c r="F165" s="94"/>
      <c r="G165" s="101">
        <f>C165+F165</f>
        <v>50</v>
      </c>
      <c r="H165" s="95"/>
      <c r="I165" s="96"/>
      <c r="J165" s="92">
        <v>50</v>
      </c>
      <c r="K165" s="187"/>
      <c r="L165" s="31">
        <v>50</v>
      </c>
      <c r="M165" s="207"/>
      <c r="N165" s="201"/>
      <c r="O165" s="91">
        <f t="shared" si="21"/>
        <v>100</v>
      </c>
      <c r="P165" s="34"/>
      <c r="Q165" s="24"/>
      <c r="R165" s="74">
        <f t="shared" si="22"/>
        <v>0</v>
      </c>
      <c r="S165" s="34"/>
      <c r="T165" s="24"/>
      <c r="U165" s="74" t="e">
        <f t="shared" si="23"/>
        <v>#DIV/0!</v>
      </c>
    </row>
    <row r="166" spans="1:21" s="4" customFormat="1" ht="15.75">
      <c r="A166" s="246" t="s">
        <v>138</v>
      </c>
      <c r="B166" s="271"/>
      <c r="C166" s="92">
        <f>SUM(C168:C173)</f>
        <v>61.599999999999994</v>
      </c>
      <c r="D166" s="101">
        <f>SUM(D168:D173)</f>
        <v>0</v>
      </c>
      <c r="E166" s="93"/>
      <c r="F166" s="94" t="e">
        <f>SUM(#REF!,F168:F177)</f>
        <v>#REF!</v>
      </c>
      <c r="G166" s="31" t="e">
        <f>SUM(#REF!,G168:G177)</f>
        <v>#REF!</v>
      </c>
      <c r="H166" s="95"/>
      <c r="I166" s="96" t="e">
        <f>SUM(#REF!,I168:I177)</f>
        <v>#REF!</v>
      </c>
      <c r="J166" s="92">
        <f>SUM(J168:J173)</f>
        <v>61.599999999999994</v>
      </c>
      <c r="K166" s="187">
        <f>SUM(K168:K173)</f>
        <v>0</v>
      </c>
      <c r="L166" s="31">
        <f>SUM(L168:L173)</f>
        <v>72.6</v>
      </c>
      <c r="M166" s="207">
        <f>SUM(M168:M173)</f>
        <v>0</v>
      </c>
      <c r="N166" s="201"/>
      <c r="O166" s="91">
        <f t="shared" si="21"/>
        <v>117.9</v>
      </c>
      <c r="P166" s="52" t="e">
        <f>SUM(#REF!,P168:P177)</f>
        <v>#REF!</v>
      </c>
      <c r="Q166" s="24"/>
      <c r="R166" s="74" t="e">
        <f t="shared" si="22"/>
        <v>#REF!</v>
      </c>
      <c r="S166" s="52" t="e">
        <f>SUM(#REF!,S168:S177)</f>
        <v>#REF!</v>
      </c>
      <c r="T166" s="24"/>
      <c r="U166" s="74" t="e">
        <f t="shared" si="23"/>
        <v>#REF!</v>
      </c>
    </row>
    <row r="167" spans="1:21" s="4" customFormat="1" ht="15.75">
      <c r="A167" s="230" t="s">
        <v>11</v>
      </c>
      <c r="B167" s="260"/>
      <c r="C167" s="92"/>
      <c r="D167" s="101"/>
      <c r="E167" s="93"/>
      <c r="F167" s="94"/>
      <c r="G167" s="31"/>
      <c r="H167" s="95"/>
      <c r="I167" s="96"/>
      <c r="J167" s="92"/>
      <c r="K167" s="187"/>
      <c r="L167" s="31"/>
      <c r="M167" s="207"/>
      <c r="N167" s="201"/>
      <c r="O167" s="91" t="e">
        <f t="shared" si="21"/>
        <v>#DIV/0!</v>
      </c>
      <c r="P167" s="34"/>
      <c r="Q167" s="24"/>
      <c r="R167" s="74" t="e">
        <f t="shared" si="22"/>
        <v>#DIV/0!</v>
      </c>
      <c r="S167" s="34"/>
      <c r="T167" s="24"/>
      <c r="U167" s="74" t="e">
        <f t="shared" si="23"/>
        <v>#DIV/0!</v>
      </c>
    </row>
    <row r="168" spans="1:21" s="11" customFormat="1" ht="15.75">
      <c r="A168" s="245" t="s">
        <v>212</v>
      </c>
      <c r="B168" s="258"/>
      <c r="C168" s="119">
        <v>10.9</v>
      </c>
      <c r="D168" s="125"/>
      <c r="E168" s="93"/>
      <c r="F168" s="94"/>
      <c r="G168" s="101">
        <f aca="true" t="shared" si="24" ref="G168:G177">C168+F168</f>
        <v>10.9</v>
      </c>
      <c r="H168" s="95"/>
      <c r="I168" s="121"/>
      <c r="J168" s="119">
        <v>10.9</v>
      </c>
      <c r="K168" s="191"/>
      <c r="L168" s="31">
        <v>21.9</v>
      </c>
      <c r="M168" s="212"/>
      <c r="N168" s="201"/>
      <c r="O168" s="91">
        <f t="shared" si="21"/>
        <v>200.9</v>
      </c>
      <c r="P168" s="34"/>
      <c r="Q168" s="24"/>
      <c r="R168" s="74">
        <f t="shared" si="22"/>
        <v>0</v>
      </c>
      <c r="S168" s="34"/>
      <c r="T168" s="24"/>
      <c r="U168" s="74" t="e">
        <f t="shared" si="23"/>
        <v>#DIV/0!</v>
      </c>
    </row>
    <row r="169" spans="1:21" s="11" customFormat="1" ht="15.75">
      <c r="A169" s="245" t="s">
        <v>217</v>
      </c>
      <c r="B169" s="258"/>
      <c r="C169" s="119"/>
      <c r="D169" s="125"/>
      <c r="E169" s="93"/>
      <c r="F169" s="94"/>
      <c r="G169" s="101">
        <f>C169+F169</f>
        <v>0</v>
      </c>
      <c r="H169" s="95"/>
      <c r="I169" s="121"/>
      <c r="J169" s="119"/>
      <c r="K169" s="191"/>
      <c r="L169" s="31"/>
      <c r="M169" s="212"/>
      <c r="N169" s="201"/>
      <c r="O169" s="91" t="e">
        <f>ROUND(L169/J169*100,1)</f>
        <v>#DIV/0!</v>
      </c>
      <c r="P169" s="34"/>
      <c r="Q169" s="24"/>
      <c r="R169" s="74" t="e">
        <f>ROUND(P169/L169*100,1)</f>
        <v>#DIV/0!</v>
      </c>
      <c r="S169" s="34"/>
      <c r="T169" s="24"/>
      <c r="U169" s="74" t="e">
        <f>ROUND(S169/P169*100,1)</f>
        <v>#DIV/0!</v>
      </c>
    </row>
    <row r="170" spans="1:21" s="11" customFormat="1" ht="15.75">
      <c r="A170" s="245" t="s">
        <v>213</v>
      </c>
      <c r="B170" s="258"/>
      <c r="C170" s="119">
        <v>45.3</v>
      </c>
      <c r="D170" s="125"/>
      <c r="E170" s="93"/>
      <c r="F170" s="94"/>
      <c r="G170" s="101">
        <f t="shared" si="24"/>
        <v>45.3</v>
      </c>
      <c r="H170" s="95"/>
      <c r="I170" s="121"/>
      <c r="J170" s="119">
        <v>45.3</v>
      </c>
      <c r="K170" s="191"/>
      <c r="L170" s="107">
        <v>45.3</v>
      </c>
      <c r="M170" s="212"/>
      <c r="N170" s="201"/>
      <c r="O170" s="91">
        <f t="shared" si="21"/>
        <v>100</v>
      </c>
      <c r="P170" s="35"/>
      <c r="Q170" s="24"/>
      <c r="R170" s="74">
        <f t="shared" si="22"/>
        <v>0</v>
      </c>
      <c r="S170" s="35"/>
      <c r="T170" s="24"/>
      <c r="U170" s="74" t="e">
        <f t="shared" si="23"/>
        <v>#DIV/0!</v>
      </c>
    </row>
    <row r="171" spans="1:21" s="11" customFormat="1" ht="15.75">
      <c r="A171" s="245" t="s">
        <v>214</v>
      </c>
      <c r="B171" s="258"/>
      <c r="C171" s="119">
        <v>5.4</v>
      </c>
      <c r="D171" s="125"/>
      <c r="E171" s="93"/>
      <c r="F171" s="94"/>
      <c r="G171" s="101">
        <f t="shared" si="24"/>
        <v>5.4</v>
      </c>
      <c r="H171" s="95"/>
      <c r="I171" s="121"/>
      <c r="J171" s="119">
        <v>5.4</v>
      </c>
      <c r="K171" s="191"/>
      <c r="L171" s="107">
        <v>5.4</v>
      </c>
      <c r="M171" s="212"/>
      <c r="N171" s="201"/>
      <c r="O171" s="91">
        <f t="shared" si="21"/>
        <v>100</v>
      </c>
      <c r="P171" s="35"/>
      <c r="Q171" s="24"/>
      <c r="R171" s="74">
        <f t="shared" si="22"/>
        <v>0</v>
      </c>
      <c r="S171" s="35"/>
      <c r="T171" s="24"/>
      <c r="U171" s="74" t="e">
        <f t="shared" si="23"/>
        <v>#DIV/0!</v>
      </c>
    </row>
    <row r="172" spans="1:21" s="11" customFormat="1" ht="25.5">
      <c r="A172" s="245" t="s">
        <v>215</v>
      </c>
      <c r="B172" s="258"/>
      <c r="C172" s="119"/>
      <c r="D172" s="125"/>
      <c r="E172" s="93"/>
      <c r="F172" s="94"/>
      <c r="G172" s="101">
        <f>C172+F172</f>
        <v>0</v>
      </c>
      <c r="H172" s="95"/>
      <c r="I172" s="121"/>
      <c r="J172" s="119"/>
      <c r="K172" s="191"/>
      <c r="L172" s="107"/>
      <c r="M172" s="212"/>
      <c r="N172" s="201"/>
      <c r="O172" s="91" t="e">
        <f t="shared" si="21"/>
        <v>#DIV/0!</v>
      </c>
      <c r="P172" s="35"/>
      <c r="Q172" s="24"/>
      <c r="R172" s="74" t="e">
        <f t="shared" si="22"/>
        <v>#DIV/0!</v>
      </c>
      <c r="S172" s="35"/>
      <c r="T172" s="24"/>
      <c r="U172" s="74" t="e">
        <f t="shared" si="23"/>
        <v>#DIV/0!</v>
      </c>
    </row>
    <row r="173" spans="1:21" s="11" customFormat="1" ht="15.75">
      <c r="A173" s="245" t="s">
        <v>216</v>
      </c>
      <c r="B173" s="258"/>
      <c r="C173" s="119">
        <f>SUM(C174:C177)</f>
        <v>0</v>
      </c>
      <c r="D173" s="125">
        <f>SUM(D174:D177)</f>
        <v>0</v>
      </c>
      <c r="E173" s="93"/>
      <c r="F173" s="94"/>
      <c r="G173" s="101">
        <f t="shared" si="24"/>
        <v>0</v>
      </c>
      <c r="H173" s="95"/>
      <c r="I173" s="121"/>
      <c r="J173" s="119">
        <f>SUM(J174:J177)</f>
        <v>0</v>
      </c>
      <c r="K173" s="191">
        <f>SUM(K174:K177)</f>
        <v>0</v>
      </c>
      <c r="L173" s="107">
        <f>SUM(L174:L177)</f>
        <v>0</v>
      </c>
      <c r="M173" s="212">
        <f>SUM(M174:M177)</f>
        <v>0</v>
      </c>
      <c r="N173" s="201"/>
      <c r="O173" s="91" t="e">
        <f t="shared" si="21"/>
        <v>#DIV/0!</v>
      </c>
      <c r="P173" s="51"/>
      <c r="Q173" s="24"/>
      <c r="R173" s="74" t="e">
        <f t="shared" si="22"/>
        <v>#DIV/0!</v>
      </c>
      <c r="S173" s="51"/>
      <c r="T173" s="24"/>
      <c r="U173" s="74" t="e">
        <f t="shared" si="23"/>
        <v>#DIV/0!</v>
      </c>
    </row>
    <row r="174" spans="1:21" s="9" customFormat="1" ht="15.75">
      <c r="A174" s="230"/>
      <c r="B174" s="260"/>
      <c r="C174" s="122"/>
      <c r="D174" s="125"/>
      <c r="E174" s="99"/>
      <c r="F174" s="100"/>
      <c r="G174" s="101">
        <f t="shared" si="24"/>
        <v>0</v>
      </c>
      <c r="H174" s="102"/>
      <c r="I174" s="124"/>
      <c r="J174" s="122"/>
      <c r="K174" s="191"/>
      <c r="L174" s="125"/>
      <c r="M174" s="212"/>
      <c r="N174" s="203"/>
      <c r="O174" s="333" t="e">
        <f t="shared" si="21"/>
        <v>#DIV/0!</v>
      </c>
      <c r="P174" s="342"/>
      <c r="Q174" s="72"/>
      <c r="R174" s="334" t="e">
        <f t="shared" si="22"/>
        <v>#DIV/0!</v>
      </c>
      <c r="S174" s="342"/>
      <c r="T174" s="72"/>
      <c r="U174" s="334" t="e">
        <f t="shared" si="23"/>
        <v>#DIV/0!</v>
      </c>
    </row>
    <row r="175" spans="1:21" s="9" customFormat="1" ht="15.75">
      <c r="A175" s="230"/>
      <c r="B175" s="260"/>
      <c r="C175" s="122"/>
      <c r="D175" s="125"/>
      <c r="E175" s="99"/>
      <c r="F175" s="100"/>
      <c r="G175" s="101">
        <f t="shared" si="24"/>
        <v>0</v>
      </c>
      <c r="H175" s="102"/>
      <c r="I175" s="124"/>
      <c r="J175" s="122"/>
      <c r="K175" s="191"/>
      <c r="L175" s="125"/>
      <c r="M175" s="212"/>
      <c r="N175" s="203"/>
      <c r="O175" s="333" t="e">
        <f t="shared" si="21"/>
        <v>#DIV/0!</v>
      </c>
      <c r="P175" s="19"/>
      <c r="Q175" s="72"/>
      <c r="R175" s="334" t="e">
        <f t="shared" si="22"/>
        <v>#DIV/0!</v>
      </c>
      <c r="S175" s="19"/>
      <c r="T175" s="72"/>
      <c r="U175" s="334" t="e">
        <f t="shared" si="23"/>
        <v>#DIV/0!</v>
      </c>
    </row>
    <row r="176" spans="1:21" s="9" customFormat="1" ht="15.75">
      <c r="A176" s="230"/>
      <c r="B176" s="260"/>
      <c r="C176" s="122"/>
      <c r="D176" s="125"/>
      <c r="E176" s="99"/>
      <c r="F176" s="100"/>
      <c r="G176" s="101">
        <f t="shared" si="24"/>
        <v>0</v>
      </c>
      <c r="H176" s="102"/>
      <c r="I176" s="124"/>
      <c r="J176" s="122"/>
      <c r="K176" s="191"/>
      <c r="L176" s="125"/>
      <c r="M176" s="212"/>
      <c r="N176" s="203"/>
      <c r="O176" s="333" t="e">
        <f t="shared" si="21"/>
        <v>#DIV/0!</v>
      </c>
      <c r="P176" s="342"/>
      <c r="Q176" s="72"/>
      <c r="R176" s="334" t="e">
        <f t="shared" si="22"/>
        <v>#DIV/0!</v>
      </c>
      <c r="S176" s="342"/>
      <c r="T176" s="72"/>
      <c r="U176" s="334" t="e">
        <f t="shared" si="23"/>
        <v>#DIV/0!</v>
      </c>
    </row>
    <row r="177" spans="1:21" s="9" customFormat="1" ht="15.75">
      <c r="A177" s="230"/>
      <c r="B177" s="260"/>
      <c r="C177" s="122"/>
      <c r="D177" s="125"/>
      <c r="E177" s="99"/>
      <c r="F177" s="144"/>
      <c r="G177" s="101">
        <f t="shared" si="24"/>
        <v>0</v>
      </c>
      <c r="H177" s="102"/>
      <c r="I177" s="124"/>
      <c r="J177" s="122"/>
      <c r="K177" s="191"/>
      <c r="L177" s="338"/>
      <c r="M177" s="212"/>
      <c r="N177" s="203"/>
      <c r="O177" s="333" t="e">
        <f t="shared" si="21"/>
        <v>#DIV/0!</v>
      </c>
      <c r="P177" s="343"/>
      <c r="Q177" s="72"/>
      <c r="R177" s="334" t="e">
        <f t="shared" si="22"/>
        <v>#DIV/0!</v>
      </c>
      <c r="S177" s="343"/>
      <c r="T177" s="72"/>
      <c r="U177" s="334" t="e">
        <f t="shared" si="23"/>
        <v>#DIV/0!</v>
      </c>
    </row>
    <row r="178" spans="1:21" s="28" customFormat="1" ht="25.5" hidden="1">
      <c r="A178" s="246" t="s">
        <v>76</v>
      </c>
      <c r="B178" s="271"/>
      <c r="C178" s="92">
        <f>C179+C183+C187</f>
        <v>0</v>
      </c>
      <c r="D178" s="101">
        <f>D179+D183+D187</f>
        <v>0</v>
      </c>
      <c r="E178" s="93"/>
      <c r="F178" s="94">
        <f>F179+F183+F187</f>
        <v>0</v>
      </c>
      <c r="G178" s="49">
        <f>G179+G183+G187</f>
        <v>0</v>
      </c>
      <c r="H178" s="95"/>
      <c r="I178" s="96">
        <f>I179+I183+I187</f>
        <v>0</v>
      </c>
      <c r="J178" s="92">
        <f>J179+J183+J187</f>
        <v>0</v>
      </c>
      <c r="K178" s="187">
        <f>K179+K183+K187</f>
        <v>0</v>
      </c>
      <c r="L178" s="31">
        <f>L179+L183+L187</f>
        <v>0</v>
      </c>
      <c r="M178" s="207">
        <f>M179+M183+M187</f>
        <v>0</v>
      </c>
      <c r="N178" s="201"/>
      <c r="O178" s="91" t="e">
        <f t="shared" si="21"/>
        <v>#DIV/0!</v>
      </c>
      <c r="P178" s="49">
        <f>P179+P183+P187</f>
        <v>0</v>
      </c>
      <c r="Q178" s="24"/>
      <c r="R178" s="74" t="e">
        <f t="shared" si="22"/>
        <v>#DIV/0!</v>
      </c>
      <c r="S178" s="49">
        <f>S179+S183+S187</f>
        <v>0</v>
      </c>
      <c r="T178" s="24"/>
      <c r="U178" s="74" t="e">
        <f t="shared" si="23"/>
        <v>#DIV/0!</v>
      </c>
    </row>
    <row r="179" spans="1:21" s="4" customFormat="1" ht="25.5" hidden="1">
      <c r="A179" s="245" t="s">
        <v>64</v>
      </c>
      <c r="B179" s="258"/>
      <c r="C179" s="92">
        <f>C181+C182</f>
        <v>0</v>
      </c>
      <c r="D179" s="101">
        <f>D181+D182</f>
        <v>0</v>
      </c>
      <c r="E179" s="93"/>
      <c r="F179" s="94">
        <f>F181+F182</f>
        <v>0</v>
      </c>
      <c r="G179" s="49">
        <f>G181+G182</f>
        <v>0</v>
      </c>
      <c r="H179" s="95"/>
      <c r="I179" s="96">
        <f>I181+I182</f>
        <v>0</v>
      </c>
      <c r="J179" s="92">
        <f>J181+J182</f>
        <v>0</v>
      </c>
      <c r="K179" s="187">
        <f>K181+K182</f>
        <v>0</v>
      </c>
      <c r="L179" s="31">
        <f>L181+L182</f>
        <v>0</v>
      </c>
      <c r="M179" s="207">
        <f>M181+M182</f>
        <v>0</v>
      </c>
      <c r="N179" s="201"/>
      <c r="O179" s="91" t="e">
        <f t="shared" si="21"/>
        <v>#DIV/0!</v>
      </c>
      <c r="P179" s="52">
        <f>P181+P182</f>
        <v>0</v>
      </c>
      <c r="Q179" s="24"/>
      <c r="R179" s="74" t="e">
        <f t="shared" si="22"/>
        <v>#DIV/0!</v>
      </c>
      <c r="S179" s="52">
        <f>S181+S182</f>
        <v>0</v>
      </c>
      <c r="T179" s="24"/>
      <c r="U179" s="74" t="e">
        <f t="shared" si="23"/>
        <v>#DIV/0!</v>
      </c>
    </row>
    <row r="180" spans="1:21" s="4" customFormat="1" ht="15.75" hidden="1">
      <c r="A180" s="230" t="s">
        <v>11</v>
      </c>
      <c r="B180" s="260"/>
      <c r="C180" s="92"/>
      <c r="D180" s="101"/>
      <c r="E180" s="93"/>
      <c r="F180" s="94"/>
      <c r="G180" s="49"/>
      <c r="H180" s="95"/>
      <c r="I180" s="96"/>
      <c r="J180" s="92"/>
      <c r="K180" s="187"/>
      <c r="L180" s="31"/>
      <c r="M180" s="207"/>
      <c r="N180" s="201"/>
      <c r="O180" s="91" t="e">
        <f t="shared" si="21"/>
        <v>#DIV/0!</v>
      </c>
      <c r="P180" s="52"/>
      <c r="Q180" s="24"/>
      <c r="R180" s="74" t="e">
        <f t="shared" si="22"/>
        <v>#DIV/0!</v>
      </c>
      <c r="S180" s="52"/>
      <c r="T180" s="24"/>
      <c r="U180" s="74" t="e">
        <f t="shared" si="23"/>
        <v>#DIV/0!</v>
      </c>
    </row>
    <row r="181" spans="1:21" s="9" customFormat="1" ht="15.75" hidden="1">
      <c r="A181" s="230" t="s">
        <v>45</v>
      </c>
      <c r="B181" s="260"/>
      <c r="C181" s="126"/>
      <c r="D181" s="101"/>
      <c r="E181" s="93"/>
      <c r="F181" s="100"/>
      <c r="G181" s="127">
        <f>C181+F181</f>
        <v>0</v>
      </c>
      <c r="H181" s="95"/>
      <c r="I181" s="128"/>
      <c r="J181" s="126"/>
      <c r="K181" s="187"/>
      <c r="L181" s="101"/>
      <c r="M181" s="207"/>
      <c r="N181" s="201"/>
      <c r="O181" s="91" t="e">
        <f t="shared" si="21"/>
        <v>#DIV/0!</v>
      </c>
      <c r="P181" s="47"/>
      <c r="Q181" s="24"/>
      <c r="R181" s="74" t="e">
        <f t="shared" si="22"/>
        <v>#DIV/0!</v>
      </c>
      <c r="S181" s="47"/>
      <c r="T181" s="24"/>
      <c r="U181" s="74" t="e">
        <f t="shared" si="23"/>
        <v>#DIV/0!</v>
      </c>
    </row>
    <row r="182" spans="1:21" s="9" customFormat="1" ht="15.75" hidden="1">
      <c r="A182" s="230" t="s">
        <v>47</v>
      </c>
      <c r="B182" s="260"/>
      <c r="C182" s="126"/>
      <c r="D182" s="101"/>
      <c r="E182" s="93"/>
      <c r="F182" s="100"/>
      <c r="G182" s="127">
        <f>C182+F182</f>
        <v>0</v>
      </c>
      <c r="H182" s="95"/>
      <c r="I182" s="128"/>
      <c r="J182" s="126"/>
      <c r="K182" s="187"/>
      <c r="L182" s="101"/>
      <c r="M182" s="207"/>
      <c r="N182" s="201"/>
      <c r="O182" s="91" t="e">
        <f t="shared" si="21"/>
        <v>#DIV/0!</v>
      </c>
      <c r="P182" s="47"/>
      <c r="Q182" s="24"/>
      <c r="R182" s="74" t="e">
        <f t="shared" si="22"/>
        <v>#DIV/0!</v>
      </c>
      <c r="S182" s="47"/>
      <c r="T182" s="24"/>
      <c r="U182" s="74" t="e">
        <f t="shared" si="23"/>
        <v>#DIV/0!</v>
      </c>
    </row>
    <row r="183" spans="1:21" s="4" customFormat="1" ht="25.5" hidden="1">
      <c r="A183" s="245" t="s">
        <v>31</v>
      </c>
      <c r="B183" s="258"/>
      <c r="C183" s="92">
        <f>C185+C186</f>
        <v>0</v>
      </c>
      <c r="D183" s="101">
        <f>D185+D186</f>
        <v>0</v>
      </c>
      <c r="E183" s="93"/>
      <c r="F183" s="94">
        <f>F185+F186</f>
        <v>0</v>
      </c>
      <c r="G183" s="49">
        <f>G185+G186</f>
        <v>0</v>
      </c>
      <c r="H183" s="95"/>
      <c r="I183" s="96">
        <f>I185+I186</f>
        <v>0</v>
      </c>
      <c r="J183" s="92">
        <f>J185+J186</f>
        <v>0</v>
      </c>
      <c r="K183" s="187">
        <f>K185+K186</f>
        <v>0</v>
      </c>
      <c r="L183" s="31">
        <f>L185+L186</f>
        <v>0</v>
      </c>
      <c r="M183" s="207">
        <f>M185+M186</f>
        <v>0</v>
      </c>
      <c r="N183" s="201"/>
      <c r="O183" s="91" t="e">
        <f t="shared" si="21"/>
        <v>#DIV/0!</v>
      </c>
      <c r="P183" s="52">
        <f>P185+P186</f>
        <v>0</v>
      </c>
      <c r="Q183" s="24"/>
      <c r="R183" s="74" t="e">
        <f t="shared" si="22"/>
        <v>#DIV/0!</v>
      </c>
      <c r="S183" s="52">
        <f>S185+S186</f>
        <v>0</v>
      </c>
      <c r="T183" s="24"/>
      <c r="U183" s="74" t="e">
        <f t="shared" si="23"/>
        <v>#DIV/0!</v>
      </c>
    </row>
    <row r="184" spans="1:21" s="4" customFormat="1" ht="15.75" hidden="1">
      <c r="A184" s="230" t="s">
        <v>11</v>
      </c>
      <c r="B184" s="260"/>
      <c r="C184" s="92"/>
      <c r="D184" s="101"/>
      <c r="E184" s="93"/>
      <c r="F184" s="94"/>
      <c r="G184" s="49"/>
      <c r="H184" s="95"/>
      <c r="I184" s="96"/>
      <c r="J184" s="92"/>
      <c r="K184" s="187"/>
      <c r="L184" s="31"/>
      <c r="M184" s="207"/>
      <c r="N184" s="201"/>
      <c r="O184" s="91" t="e">
        <f t="shared" si="21"/>
        <v>#DIV/0!</v>
      </c>
      <c r="P184" s="52"/>
      <c r="Q184" s="24"/>
      <c r="R184" s="74" t="e">
        <f t="shared" si="22"/>
        <v>#DIV/0!</v>
      </c>
      <c r="S184" s="52"/>
      <c r="T184" s="24"/>
      <c r="U184" s="74" t="e">
        <f t="shared" si="23"/>
        <v>#DIV/0!</v>
      </c>
    </row>
    <row r="185" spans="1:21" s="9" customFormat="1" ht="15.75" hidden="1">
      <c r="A185" s="230" t="s">
        <v>45</v>
      </c>
      <c r="B185" s="260"/>
      <c r="C185" s="126"/>
      <c r="D185" s="101"/>
      <c r="E185" s="93"/>
      <c r="F185" s="100"/>
      <c r="G185" s="127">
        <f>C185+F185</f>
        <v>0</v>
      </c>
      <c r="H185" s="95"/>
      <c r="I185" s="128"/>
      <c r="J185" s="126"/>
      <c r="K185" s="187"/>
      <c r="L185" s="101"/>
      <c r="M185" s="207"/>
      <c r="N185" s="201"/>
      <c r="O185" s="91" t="e">
        <f t="shared" si="21"/>
        <v>#DIV/0!</v>
      </c>
      <c r="P185" s="47"/>
      <c r="Q185" s="24"/>
      <c r="R185" s="74" t="e">
        <f t="shared" si="22"/>
        <v>#DIV/0!</v>
      </c>
      <c r="S185" s="47"/>
      <c r="T185" s="24"/>
      <c r="U185" s="74" t="e">
        <f t="shared" si="23"/>
        <v>#DIV/0!</v>
      </c>
    </row>
    <row r="186" spans="1:21" s="9" customFormat="1" ht="15.75" hidden="1">
      <c r="A186" s="230" t="s">
        <v>47</v>
      </c>
      <c r="B186" s="260"/>
      <c r="C186" s="126"/>
      <c r="D186" s="101"/>
      <c r="E186" s="93"/>
      <c r="F186" s="100"/>
      <c r="G186" s="127">
        <f>C186+F186</f>
        <v>0</v>
      </c>
      <c r="H186" s="95"/>
      <c r="I186" s="128"/>
      <c r="J186" s="126"/>
      <c r="K186" s="187"/>
      <c r="L186" s="101"/>
      <c r="M186" s="207"/>
      <c r="N186" s="201"/>
      <c r="O186" s="91" t="e">
        <f t="shared" si="21"/>
        <v>#DIV/0!</v>
      </c>
      <c r="P186" s="47"/>
      <c r="Q186" s="24"/>
      <c r="R186" s="74" t="e">
        <f t="shared" si="22"/>
        <v>#DIV/0!</v>
      </c>
      <c r="S186" s="47"/>
      <c r="T186" s="24"/>
      <c r="U186" s="74" t="e">
        <f t="shared" si="23"/>
        <v>#DIV/0!</v>
      </c>
    </row>
    <row r="187" spans="1:21" s="4" customFormat="1" ht="25.5" hidden="1">
      <c r="A187" s="245" t="s">
        <v>82</v>
      </c>
      <c r="B187" s="258"/>
      <c r="C187" s="92">
        <f>C189+C190</f>
        <v>0</v>
      </c>
      <c r="D187" s="101">
        <f>D189+D190</f>
        <v>0</v>
      </c>
      <c r="E187" s="93"/>
      <c r="F187" s="94">
        <f>F189+F190</f>
        <v>0</v>
      </c>
      <c r="G187" s="49">
        <f>G189+G190</f>
        <v>0</v>
      </c>
      <c r="H187" s="95"/>
      <c r="I187" s="96">
        <f>I189+I190</f>
        <v>0</v>
      </c>
      <c r="J187" s="92">
        <f>J189+J190</f>
        <v>0</v>
      </c>
      <c r="K187" s="187">
        <f>K189+K190</f>
        <v>0</v>
      </c>
      <c r="L187" s="31">
        <f>L189+L190</f>
        <v>0</v>
      </c>
      <c r="M187" s="207">
        <f>M189+M190</f>
        <v>0</v>
      </c>
      <c r="N187" s="201"/>
      <c r="O187" s="91" t="e">
        <f t="shared" si="21"/>
        <v>#DIV/0!</v>
      </c>
      <c r="P187" s="52">
        <f>P189+P190</f>
        <v>0</v>
      </c>
      <c r="Q187" s="24"/>
      <c r="R187" s="74" t="e">
        <f t="shared" si="22"/>
        <v>#DIV/0!</v>
      </c>
      <c r="S187" s="52">
        <f>S189+S190</f>
        <v>0</v>
      </c>
      <c r="T187" s="24"/>
      <c r="U187" s="74" t="e">
        <f t="shared" si="23"/>
        <v>#DIV/0!</v>
      </c>
    </row>
    <row r="188" spans="1:21" s="4" customFormat="1" ht="15.75" hidden="1">
      <c r="A188" s="230" t="s">
        <v>11</v>
      </c>
      <c r="B188" s="260"/>
      <c r="C188" s="92"/>
      <c r="D188" s="101"/>
      <c r="E188" s="93"/>
      <c r="F188" s="94"/>
      <c r="G188" s="49"/>
      <c r="H188" s="95"/>
      <c r="I188" s="96"/>
      <c r="J188" s="92"/>
      <c r="K188" s="187"/>
      <c r="L188" s="31"/>
      <c r="M188" s="207"/>
      <c r="N188" s="201"/>
      <c r="O188" s="91" t="e">
        <f t="shared" si="21"/>
        <v>#DIV/0!</v>
      </c>
      <c r="P188" s="52"/>
      <c r="Q188" s="24"/>
      <c r="R188" s="74" t="e">
        <f t="shared" si="22"/>
        <v>#DIV/0!</v>
      </c>
      <c r="S188" s="52"/>
      <c r="T188" s="24"/>
      <c r="U188" s="74" t="e">
        <f t="shared" si="23"/>
        <v>#DIV/0!</v>
      </c>
    </row>
    <row r="189" spans="1:21" s="9" customFormat="1" ht="15.75" hidden="1">
      <c r="A189" s="230" t="s">
        <v>45</v>
      </c>
      <c r="B189" s="260"/>
      <c r="C189" s="126"/>
      <c r="D189" s="101"/>
      <c r="E189" s="93"/>
      <c r="F189" s="100"/>
      <c r="G189" s="127">
        <f>C189+F189</f>
        <v>0</v>
      </c>
      <c r="H189" s="95"/>
      <c r="I189" s="128"/>
      <c r="J189" s="126"/>
      <c r="K189" s="187"/>
      <c r="L189" s="101"/>
      <c r="M189" s="207"/>
      <c r="N189" s="201"/>
      <c r="O189" s="91" t="e">
        <f t="shared" si="21"/>
        <v>#DIV/0!</v>
      </c>
      <c r="P189" s="47"/>
      <c r="Q189" s="24"/>
      <c r="R189" s="74" t="e">
        <f t="shared" si="22"/>
        <v>#DIV/0!</v>
      </c>
      <c r="S189" s="47"/>
      <c r="T189" s="24"/>
      <c r="U189" s="74" t="e">
        <f t="shared" si="23"/>
        <v>#DIV/0!</v>
      </c>
    </row>
    <row r="190" spans="1:21" s="9" customFormat="1" ht="15.75" hidden="1">
      <c r="A190" s="230" t="s">
        <v>47</v>
      </c>
      <c r="B190" s="260"/>
      <c r="C190" s="126"/>
      <c r="D190" s="101"/>
      <c r="E190" s="93"/>
      <c r="F190" s="100"/>
      <c r="G190" s="127">
        <f>C190+F190</f>
        <v>0</v>
      </c>
      <c r="H190" s="95"/>
      <c r="I190" s="128"/>
      <c r="J190" s="126"/>
      <c r="K190" s="187"/>
      <c r="L190" s="101"/>
      <c r="M190" s="207"/>
      <c r="N190" s="201"/>
      <c r="O190" s="91" t="e">
        <f t="shared" si="21"/>
        <v>#DIV/0!</v>
      </c>
      <c r="P190" s="47"/>
      <c r="Q190" s="24"/>
      <c r="R190" s="74" t="e">
        <f t="shared" si="22"/>
        <v>#DIV/0!</v>
      </c>
      <c r="S190" s="47"/>
      <c r="T190" s="24"/>
      <c r="U190" s="74" t="e">
        <f t="shared" si="23"/>
        <v>#DIV/0!</v>
      </c>
    </row>
    <row r="191" spans="1:21" s="8" customFormat="1" ht="15.75">
      <c r="A191" s="288" t="s">
        <v>13</v>
      </c>
      <c r="B191" s="289" t="s">
        <v>142</v>
      </c>
      <c r="C191" s="290">
        <f>C193+C196</f>
        <v>117.6</v>
      </c>
      <c r="D191" s="291">
        <f>D193+D196</f>
        <v>0</v>
      </c>
      <c r="E191" s="278">
        <f>C191/$C$82*100</f>
        <v>1.8959791055363877</v>
      </c>
      <c r="F191" s="292">
        <f>F193+F196</f>
        <v>0</v>
      </c>
      <c r="G191" s="293">
        <f>G193+G196</f>
        <v>0</v>
      </c>
      <c r="H191" s="281" t="e">
        <f>G191/$G$82*100</f>
        <v>#REF!</v>
      </c>
      <c r="I191" s="294">
        <f>I193+I196</f>
        <v>0</v>
      </c>
      <c r="J191" s="290">
        <f>J193+J196</f>
        <v>117.6</v>
      </c>
      <c r="K191" s="295">
        <f>K193+K196</f>
        <v>0</v>
      </c>
      <c r="L191" s="296">
        <f>L193+L196</f>
        <v>147.4</v>
      </c>
      <c r="M191" s="297">
        <f>M193+M196</f>
        <v>0</v>
      </c>
      <c r="N191" s="286">
        <f>L191/$L$82*100</f>
        <v>2.561384607364415</v>
      </c>
      <c r="O191" s="287">
        <f t="shared" si="21"/>
        <v>125.3</v>
      </c>
      <c r="P191" s="55">
        <f>P193+P196</f>
        <v>0</v>
      </c>
      <c r="Q191" s="27" t="e">
        <f>P191/$P$82*100</f>
        <v>#REF!</v>
      </c>
      <c r="R191" s="74">
        <f t="shared" si="22"/>
        <v>0</v>
      </c>
      <c r="S191" s="55">
        <f>S193+S196</f>
        <v>0</v>
      </c>
      <c r="T191" s="27" t="e">
        <f>S191/$S$82*100</f>
        <v>#REF!</v>
      </c>
      <c r="U191" s="74" t="e">
        <f t="shared" si="23"/>
        <v>#DIV/0!</v>
      </c>
    </row>
    <row r="192" spans="1:21" s="4" customFormat="1" ht="15.75">
      <c r="A192" s="244" t="s">
        <v>11</v>
      </c>
      <c r="B192" s="258"/>
      <c r="C192" s="92"/>
      <c r="D192" s="101"/>
      <c r="E192" s="93"/>
      <c r="F192" s="132"/>
      <c r="G192" s="43"/>
      <c r="H192" s="95"/>
      <c r="I192" s="96"/>
      <c r="J192" s="92"/>
      <c r="K192" s="187"/>
      <c r="L192" s="43"/>
      <c r="M192" s="207"/>
      <c r="N192" s="201"/>
      <c r="O192" s="91" t="e">
        <f t="shared" si="21"/>
        <v>#DIV/0!</v>
      </c>
      <c r="P192" s="18"/>
      <c r="Q192" s="24"/>
      <c r="R192" s="74" t="e">
        <f t="shared" si="22"/>
        <v>#DIV/0!</v>
      </c>
      <c r="S192" s="18"/>
      <c r="T192" s="24"/>
      <c r="U192" s="74" t="e">
        <f t="shared" si="23"/>
        <v>#DIV/0!</v>
      </c>
    </row>
    <row r="193" spans="1:21" s="4" customFormat="1" ht="18" customHeight="1">
      <c r="A193" s="243" t="s">
        <v>204</v>
      </c>
      <c r="B193" s="271"/>
      <c r="C193" s="92">
        <f>C195</f>
        <v>117.6</v>
      </c>
      <c r="D193" s="101">
        <f>D195</f>
        <v>0</v>
      </c>
      <c r="E193" s="93"/>
      <c r="F193" s="94">
        <f>F195</f>
        <v>0</v>
      </c>
      <c r="G193" s="31">
        <f>G195</f>
        <v>0</v>
      </c>
      <c r="H193" s="95"/>
      <c r="I193" s="96">
        <f>I195</f>
        <v>0</v>
      </c>
      <c r="J193" s="92">
        <f>J195</f>
        <v>117.6</v>
      </c>
      <c r="K193" s="187">
        <f>K195</f>
        <v>0</v>
      </c>
      <c r="L193" s="31">
        <f>L195</f>
        <v>147.4</v>
      </c>
      <c r="M193" s="207">
        <f>M195</f>
        <v>0</v>
      </c>
      <c r="N193" s="201"/>
      <c r="O193" s="91">
        <f t="shared" si="21"/>
        <v>125.3</v>
      </c>
      <c r="P193" s="34">
        <f>P195</f>
        <v>0</v>
      </c>
      <c r="Q193" s="24"/>
      <c r="R193" s="74">
        <f t="shared" si="22"/>
        <v>0</v>
      </c>
      <c r="S193" s="34">
        <f>S195</f>
        <v>0</v>
      </c>
      <c r="T193" s="24"/>
      <c r="U193" s="74" t="e">
        <f t="shared" si="23"/>
        <v>#DIV/0!</v>
      </c>
    </row>
    <row r="194" spans="1:21" s="4" customFormat="1" ht="15.75">
      <c r="A194" s="230" t="s">
        <v>26</v>
      </c>
      <c r="B194" s="260"/>
      <c r="C194" s="92"/>
      <c r="D194" s="101"/>
      <c r="E194" s="93"/>
      <c r="F194" s="132"/>
      <c r="G194" s="43"/>
      <c r="H194" s="95"/>
      <c r="I194" s="96"/>
      <c r="J194" s="92"/>
      <c r="K194" s="187"/>
      <c r="L194" s="43"/>
      <c r="M194" s="207"/>
      <c r="N194" s="201"/>
      <c r="O194" s="91" t="e">
        <f t="shared" si="21"/>
        <v>#DIV/0!</v>
      </c>
      <c r="P194" s="18"/>
      <c r="Q194" s="24"/>
      <c r="R194" s="74" t="e">
        <f t="shared" si="22"/>
        <v>#DIV/0!</v>
      </c>
      <c r="S194" s="18"/>
      <c r="T194" s="24"/>
      <c r="U194" s="74" t="e">
        <f t="shared" si="23"/>
        <v>#DIV/0!</v>
      </c>
    </row>
    <row r="195" spans="1:21" s="4" customFormat="1" ht="15.75">
      <c r="A195" s="245" t="s">
        <v>83</v>
      </c>
      <c r="B195" s="258"/>
      <c r="C195" s="92">
        <v>117.6</v>
      </c>
      <c r="D195" s="101"/>
      <c r="E195" s="93"/>
      <c r="F195" s="129"/>
      <c r="G195" s="32"/>
      <c r="H195" s="95"/>
      <c r="I195" s="96"/>
      <c r="J195" s="92">
        <v>117.6</v>
      </c>
      <c r="K195" s="187"/>
      <c r="L195" s="32">
        <v>147.4</v>
      </c>
      <c r="M195" s="207"/>
      <c r="N195" s="201"/>
      <c r="O195" s="91">
        <f t="shared" si="21"/>
        <v>125.3</v>
      </c>
      <c r="P195" s="20"/>
      <c r="Q195" s="24"/>
      <c r="R195" s="74">
        <f t="shared" si="22"/>
        <v>0</v>
      </c>
      <c r="S195" s="20"/>
      <c r="T195" s="24"/>
      <c r="U195" s="74" t="e">
        <f t="shared" si="23"/>
        <v>#DIV/0!</v>
      </c>
    </row>
    <row r="196" spans="1:21" s="4" customFormat="1" ht="25.5" hidden="1">
      <c r="A196" s="243" t="s">
        <v>25</v>
      </c>
      <c r="B196" s="271"/>
      <c r="C196" s="131">
        <f>C198</f>
        <v>0</v>
      </c>
      <c r="D196" s="179">
        <f>D198</f>
        <v>0</v>
      </c>
      <c r="E196" s="93"/>
      <c r="F196" s="132">
        <f>F198</f>
        <v>0</v>
      </c>
      <c r="G196" s="43">
        <f>G198</f>
        <v>0</v>
      </c>
      <c r="H196" s="95"/>
      <c r="I196" s="133">
        <f>I198</f>
        <v>0</v>
      </c>
      <c r="J196" s="131">
        <f>J198</f>
        <v>0</v>
      </c>
      <c r="K196" s="192">
        <f>K198</f>
        <v>0</v>
      </c>
      <c r="L196" s="43">
        <f>L198</f>
        <v>0</v>
      </c>
      <c r="M196" s="213">
        <f>M198</f>
        <v>0</v>
      </c>
      <c r="N196" s="201"/>
      <c r="O196" s="91" t="e">
        <f t="shared" si="21"/>
        <v>#DIV/0!</v>
      </c>
      <c r="P196" s="58">
        <f>P198</f>
        <v>0</v>
      </c>
      <c r="Q196" s="24"/>
      <c r="R196" s="74" t="e">
        <f t="shared" si="22"/>
        <v>#DIV/0!</v>
      </c>
      <c r="S196" s="58">
        <f>S198</f>
        <v>0</v>
      </c>
      <c r="T196" s="24"/>
      <c r="U196" s="74" t="e">
        <f t="shared" si="23"/>
        <v>#DIV/0!</v>
      </c>
    </row>
    <row r="197" spans="1:21" s="4" customFormat="1" ht="15.75" hidden="1">
      <c r="A197" s="230" t="s">
        <v>26</v>
      </c>
      <c r="B197" s="260"/>
      <c r="C197" s="92"/>
      <c r="D197" s="101"/>
      <c r="E197" s="93"/>
      <c r="F197" s="132"/>
      <c r="G197" s="43"/>
      <c r="H197" s="95"/>
      <c r="I197" s="96"/>
      <c r="J197" s="92"/>
      <c r="K197" s="187"/>
      <c r="L197" s="43"/>
      <c r="M197" s="207"/>
      <c r="N197" s="201"/>
      <c r="O197" s="91" t="e">
        <f t="shared" si="21"/>
        <v>#DIV/0!</v>
      </c>
      <c r="P197" s="18"/>
      <c r="Q197" s="24"/>
      <c r="R197" s="74" t="e">
        <f t="shared" si="22"/>
        <v>#DIV/0!</v>
      </c>
      <c r="S197" s="18"/>
      <c r="T197" s="24"/>
      <c r="U197" s="74" t="e">
        <f t="shared" si="23"/>
        <v>#DIV/0!</v>
      </c>
    </row>
    <row r="198" spans="1:21" s="4" customFormat="1" ht="15.75" hidden="1">
      <c r="A198" s="245" t="s">
        <v>83</v>
      </c>
      <c r="B198" s="258"/>
      <c r="C198" s="92"/>
      <c r="D198" s="101"/>
      <c r="E198" s="93"/>
      <c r="F198" s="129"/>
      <c r="G198" s="32">
        <f>C198+F198</f>
        <v>0</v>
      </c>
      <c r="H198" s="95"/>
      <c r="I198" s="96"/>
      <c r="J198" s="92"/>
      <c r="K198" s="187"/>
      <c r="L198" s="32"/>
      <c r="M198" s="207"/>
      <c r="N198" s="201"/>
      <c r="O198" s="91" t="e">
        <f t="shared" si="21"/>
        <v>#DIV/0!</v>
      </c>
      <c r="P198" s="59"/>
      <c r="Q198" s="24"/>
      <c r="R198" s="74" t="e">
        <f t="shared" si="22"/>
        <v>#DIV/0!</v>
      </c>
      <c r="S198" s="59"/>
      <c r="T198" s="24"/>
      <c r="U198" s="74" t="e">
        <f t="shared" si="23"/>
        <v>#DIV/0!</v>
      </c>
    </row>
    <row r="199" spans="1:21" s="8" customFormat="1" ht="25.5">
      <c r="A199" s="298" t="s">
        <v>7</v>
      </c>
      <c r="B199" s="299" t="s">
        <v>143</v>
      </c>
      <c r="C199" s="300">
        <f>C201+C204</f>
        <v>0</v>
      </c>
      <c r="D199" s="301">
        <f>D201+D204</f>
        <v>0</v>
      </c>
      <c r="E199" s="278">
        <f>C199/$C$82*100</f>
        <v>0</v>
      </c>
      <c r="F199" s="302">
        <f>F201+F204</f>
        <v>0</v>
      </c>
      <c r="G199" s="303">
        <f>G201+G204</f>
        <v>0</v>
      </c>
      <c r="H199" s="281" t="e">
        <f>G199/$G$82*100</f>
        <v>#REF!</v>
      </c>
      <c r="I199" s="304">
        <f>I201+I204</f>
        <v>0</v>
      </c>
      <c r="J199" s="300">
        <f>J201+J204</f>
        <v>0</v>
      </c>
      <c r="K199" s="305">
        <f>K201+K204</f>
        <v>0</v>
      </c>
      <c r="L199" s="303">
        <f>L201+L204</f>
        <v>0</v>
      </c>
      <c r="M199" s="306">
        <f>M201+M204</f>
        <v>0</v>
      </c>
      <c r="N199" s="286">
        <f>L199/$L$82*100</f>
        <v>0</v>
      </c>
      <c r="O199" s="287" t="e">
        <f t="shared" si="21"/>
        <v>#DIV/0!</v>
      </c>
      <c r="P199" s="38">
        <f>P201+P204</f>
        <v>0</v>
      </c>
      <c r="Q199" s="27" t="e">
        <f>P199/$P$82*100</f>
        <v>#REF!</v>
      </c>
      <c r="R199" s="74" t="e">
        <f t="shared" si="22"/>
        <v>#DIV/0!</v>
      </c>
      <c r="S199" s="38">
        <f>S201+S204</f>
        <v>0</v>
      </c>
      <c r="T199" s="27" t="e">
        <f>S199/$S$82*100</f>
        <v>#REF!</v>
      </c>
      <c r="U199" s="74" t="e">
        <f t="shared" si="23"/>
        <v>#DIV/0!</v>
      </c>
    </row>
    <row r="200" spans="1:21" s="4" customFormat="1" ht="15.75">
      <c r="A200" s="244" t="s">
        <v>11</v>
      </c>
      <c r="B200" s="258"/>
      <c r="C200" s="92"/>
      <c r="D200" s="101"/>
      <c r="E200" s="93"/>
      <c r="F200" s="137"/>
      <c r="G200" s="41"/>
      <c r="H200" s="95"/>
      <c r="I200" s="96"/>
      <c r="J200" s="92"/>
      <c r="K200" s="187"/>
      <c r="L200" s="41"/>
      <c r="M200" s="207"/>
      <c r="N200" s="201"/>
      <c r="O200" s="91" t="e">
        <f t="shared" si="21"/>
        <v>#DIV/0!</v>
      </c>
      <c r="P200" s="39"/>
      <c r="Q200" s="24"/>
      <c r="R200" s="74" t="e">
        <f t="shared" si="22"/>
        <v>#DIV/0!</v>
      </c>
      <c r="S200" s="39"/>
      <c r="T200" s="24"/>
      <c r="U200" s="74" t="e">
        <f t="shared" si="23"/>
        <v>#DIV/0!</v>
      </c>
    </row>
    <row r="201" spans="1:21" s="28" customFormat="1" ht="25.5" hidden="1">
      <c r="A201" s="243" t="s">
        <v>186</v>
      </c>
      <c r="B201" s="271"/>
      <c r="C201" s="134">
        <f>C203</f>
        <v>0</v>
      </c>
      <c r="D201" s="180">
        <f>D203</f>
        <v>0</v>
      </c>
      <c r="E201" s="93"/>
      <c r="F201" s="135">
        <f>F203</f>
        <v>0</v>
      </c>
      <c r="G201" s="40">
        <f>G203</f>
        <v>0</v>
      </c>
      <c r="H201" s="95"/>
      <c r="I201" s="136">
        <f>I203</f>
        <v>0</v>
      </c>
      <c r="J201" s="134">
        <f>J203</f>
        <v>0</v>
      </c>
      <c r="K201" s="193">
        <f>K203</f>
        <v>0</v>
      </c>
      <c r="L201" s="40">
        <f>L203</f>
        <v>0</v>
      </c>
      <c r="M201" s="214">
        <f>M203</f>
        <v>0</v>
      </c>
      <c r="N201" s="201"/>
      <c r="O201" s="91" t="e">
        <f t="shared" si="21"/>
        <v>#DIV/0!</v>
      </c>
      <c r="P201" s="40">
        <f>P203</f>
        <v>0</v>
      </c>
      <c r="Q201" s="24"/>
      <c r="R201" s="74" t="e">
        <f t="shared" si="22"/>
        <v>#DIV/0!</v>
      </c>
      <c r="S201" s="40">
        <f>S203</f>
        <v>0</v>
      </c>
      <c r="T201" s="24"/>
      <c r="U201" s="74" t="e">
        <f t="shared" si="23"/>
        <v>#DIV/0!</v>
      </c>
    </row>
    <row r="202" spans="1:21" s="4" customFormat="1" ht="15.75" hidden="1">
      <c r="A202" s="230" t="s">
        <v>26</v>
      </c>
      <c r="B202" s="260"/>
      <c r="C202" s="92"/>
      <c r="D202" s="101"/>
      <c r="E202" s="93"/>
      <c r="F202" s="137"/>
      <c r="G202" s="41"/>
      <c r="H202" s="95"/>
      <c r="I202" s="96"/>
      <c r="J202" s="92"/>
      <c r="K202" s="187"/>
      <c r="L202" s="41"/>
      <c r="M202" s="207"/>
      <c r="N202" s="201"/>
      <c r="O202" s="91" t="e">
        <f t="shared" si="21"/>
        <v>#DIV/0!</v>
      </c>
      <c r="P202" s="39"/>
      <c r="Q202" s="24"/>
      <c r="R202" s="74" t="e">
        <f t="shared" si="22"/>
        <v>#DIV/0!</v>
      </c>
      <c r="S202" s="39"/>
      <c r="T202" s="24"/>
      <c r="U202" s="74" t="e">
        <f t="shared" si="23"/>
        <v>#DIV/0!</v>
      </c>
    </row>
    <row r="203" spans="1:21" s="4" customFormat="1" ht="15.75" hidden="1">
      <c r="A203" s="245" t="s">
        <v>32</v>
      </c>
      <c r="B203" s="258"/>
      <c r="C203" s="92"/>
      <c r="D203" s="101"/>
      <c r="E203" s="93"/>
      <c r="F203" s="137"/>
      <c r="G203" s="41"/>
      <c r="H203" s="95"/>
      <c r="I203" s="96"/>
      <c r="J203" s="92"/>
      <c r="K203" s="187"/>
      <c r="L203" s="41"/>
      <c r="M203" s="207"/>
      <c r="N203" s="201"/>
      <c r="O203" s="91" t="e">
        <f t="shared" si="21"/>
        <v>#DIV/0!</v>
      </c>
      <c r="P203" s="39"/>
      <c r="Q203" s="24"/>
      <c r="R203" s="74" t="e">
        <f t="shared" si="22"/>
        <v>#DIV/0!</v>
      </c>
      <c r="S203" s="39"/>
      <c r="T203" s="24"/>
      <c r="U203" s="74" t="e">
        <f t="shared" si="23"/>
        <v>#DIV/0!</v>
      </c>
    </row>
    <row r="204" spans="1:21" s="28" customFormat="1" ht="25.5">
      <c r="A204" s="246" t="s">
        <v>132</v>
      </c>
      <c r="B204" s="271"/>
      <c r="C204" s="134">
        <f>C206</f>
        <v>0</v>
      </c>
      <c r="D204" s="180">
        <f>D206</f>
        <v>0</v>
      </c>
      <c r="E204" s="93"/>
      <c r="F204" s="135">
        <f>F206</f>
        <v>0</v>
      </c>
      <c r="G204" s="40">
        <f>G206</f>
        <v>0</v>
      </c>
      <c r="H204" s="95"/>
      <c r="I204" s="136">
        <f>I206</f>
        <v>0</v>
      </c>
      <c r="J204" s="134">
        <f>J206</f>
        <v>0</v>
      </c>
      <c r="K204" s="193">
        <f>K206</f>
        <v>0</v>
      </c>
      <c r="L204" s="40">
        <f>L206</f>
        <v>0</v>
      </c>
      <c r="M204" s="214">
        <f>M206</f>
        <v>0</v>
      </c>
      <c r="N204" s="201"/>
      <c r="O204" s="91" t="e">
        <f t="shared" si="21"/>
        <v>#DIV/0!</v>
      </c>
      <c r="P204" s="40">
        <f>P206</f>
        <v>0</v>
      </c>
      <c r="Q204" s="24"/>
      <c r="R204" s="74" t="e">
        <f t="shared" si="22"/>
        <v>#DIV/0!</v>
      </c>
      <c r="S204" s="40">
        <f>S206</f>
        <v>0</v>
      </c>
      <c r="T204" s="24"/>
      <c r="U204" s="74" t="e">
        <f t="shared" si="23"/>
        <v>#DIV/0!</v>
      </c>
    </row>
    <row r="205" spans="1:21" s="4" customFormat="1" ht="15.75">
      <c r="A205" s="230" t="s">
        <v>26</v>
      </c>
      <c r="B205" s="260"/>
      <c r="C205" s="92"/>
      <c r="D205" s="101"/>
      <c r="E205" s="93"/>
      <c r="F205" s="137"/>
      <c r="G205" s="41"/>
      <c r="H205" s="95"/>
      <c r="I205" s="96"/>
      <c r="J205" s="92"/>
      <c r="K205" s="187"/>
      <c r="L205" s="41"/>
      <c r="M205" s="207"/>
      <c r="N205" s="201"/>
      <c r="O205" s="91" t="e">
        <f t="shared" si="21"/>
        <v>#DIV/0!</v>
      </c>
      <c r="P205" s="39"/>
      <c r="Q205" s="24"/>
      <c r="R205" s="74" t="e">
        <f t="shared" si="22"/>
        <v>#DIV/0!</v>
      </c>
      <c r="S205" s="39"/>
      <c r="T205" s="24"/>
      <c r="U205" s="74" t="e">
        <f t="shared" si="23"/>
        <v>#DIV/0!</v>
      </c>
    </row>
    <row r="206" spans="1:21" s="4" customFormat="1" ht="15.75">
      <c r="A206" s="245" t="s">
        <v>84</v>
      </c>
      <c r="B206" s="258"/>
      <c r="C206" s="92">
        <f>C208+C210+C211+C212</f>
        <v>0</v>
      </c>
      <c r="D206" s="101">
        <f>D208+D210+D211+D212</f>
        <v>0</v>
      </c>
      <c r="E206" s="93"/>
      <c r="F206" s="94">
        <f>F208+F210+F211+F212</f>
        <v>0</v>
      </c>
      <c r="G206" s="31">
        <f>G208+G210+G211+G212</f>
        <v>0</v>
      </c>
      <c r="H206" s="95"/>
      <c r="I206" s="96">
        <f>I208+I210+I211+I212</f>
        <v>0</v>
      </c>
      <c r="J206" s="92">
        <f>J208+J210+J211+J212</f>
        <v>0</v>
      </c>
      <c r="K206" s="187">
        <f>K208+K210+K211+K212</f>
        <v>0</v>
      </c>
      <c r="L206" s="31">
        <f>L208+L210+L211+L212</f>
        <v>0</v>
      </c>
      <c r="M206" s="207">
        <f>M208+M210+M211+M212</f>
        <v>0</v>
      </c>
      <c r="N206" s="201"/>
      <c r="O206" s="91" t="e">
        <f aca="true" t="shared" si="25" ref="O206:O282">ROUND(L206/J206*100,1)</f>
        <v>#DIV/0!</v>
      </c>
      <c r="P206" s="34">
        <f>P208+P210+P211+P212</f>
        <v>0</v>
      </c>
      <c r="Q206" s="24"/>
      <c r="R206" s="74" t="e">
        <f aca="true" t="shared" si="26" ref="R206:R282">ROUND(P206/L206*100,1)</f>
        <v>#DIV/0!</v>
      </c>
      <c r="S206" s="34">
        <f>S208+S210+S211+S212</f>
        <v>0</v>
      </c>
      <c r="T206" s="24"/>
      <c r="U206" s="74" t="e">
        <f aca="true" t="shared" si="27" ref="U206:U282">ROUND(S206/P206*100,1)</f>
        <v>#DIV/0!</v>
      </c>
    </row>
    <row r="207" spans="1:21" s="4" customFormat="1" ht="15.75">
      <c r="A207" s="230" t="s">
        <v>11</v>
      </c>
      <c r="B207" s="260"/>
      <c r="C207" s="92"/>
      <c r="D207" s="101"/>
      <c r="E207" s="93"/>
      <c r="F207" s="94"/>
      <c r="G207" s="31"/>
      <c r="H207" s="95"/>
      <c r="I207" s="96"/>
      <c r="J207" s="92"/>
      <c r="K207" s="187"/>
      <c r="L207" s="31"/>
      <c r="M207" s="207"/>
      <c r="N207" s="201"/>
      <c r="O207" s="91" t="e">
        <f t="shared" si="25"/>
        <v>#DIV/0!</v>
      </c>
      <c r="P207" s="34"/>
      <c r="Q207" s="24"/>
      <c r="R207" s="74" t="e">
        <f t="shared" si="26"/>
        <v>#DIV/0!</v>
      </c>
      <c r="S207" s="34"/>
      <c r="T207" s="24"/>
      <c r="U207" s="74" t="e">
        <f t="shared" si="27"/>
        <v>#DIV/0!</v>
      </c>
    </row>
    <row r="208" spans="1:21" s="9" customFormat="1" ht="15.75">
      <c r="A208" s="230" t="s">
        <v>45</v>
      </c>
      <c r="B208" s="260"/>
      <c r="C208" s="126"/>
      <c r="D208" s="101"/>
      <c r="E208" s="93"/>
      <c r="F208" s="100"/>
      <c r="G208" s="101"/>
      <c r="H208" s="95"/>
      <c r="I208" s="128"/>
      <c r="J208" s="126"/>
      <c r="K208" s="187"/>
      <c r="L208" s="101"/>
      <c r="M208" s="207"/>
      <c r="N208" s="201"/>
      <c r="O208" s="91" t="e">
        <f t="shared" si="25"/>
        <v>#DIV/0!</v>
      </c>
      <c r="P208" s="21"/>
      <c r="Q208" s="24"/>
      <c r="R208" s="74" t="e">
        <f t="shared" si="26"/>
        <v>#DIV/0!</v>
      </c>
      <c r="S208" s="21"/>
      <c r="T208" s="24"/>
      <c r="U208" s="74" t="e">
        <f t="shared" si="27"/>
        <v>#DIV/0!</v>
      </c>
    </row>
    <row r="209" spans="1:21" s="15" customFormat="1" ht="15.75" hidden="1">
      <c r="A209" s="245" t="s">
        <v>100</v>
      </c>
      <c r="B209" s="258"/>
      <c r="C209" s="92"/>
      <c r="D209" s="101"/>
      <c r="E209" s="93"/>
      <c r="F209" s="94"/>
      <c r="G209" s="31"/>
      <c r="H209" s="95"/>
      <c r="I209" s="96"/>
      <c r="J209" s="92"/>
      <c r="K209" s="187"/>
      <c r="L209" s="31"/>
      <c r="M209" s="207"/>
      <c r="N209" s="201"/>
      <c r="O209" s="91" t="e">
        <f t="shared" si="25"/>
        <v>#DIV/0!</v>
      </c>
      <c r="P209" s="34"/>
      <c r="Q209" s="24"/>
      <c r="R209" s="74" t="e">
        <f t="shared" si="26"/>
        <v>#DIV/0!</v>
      </c>
      <c r="S209" s="34"/>
      <c r="T209" s="24"/>
      <c r="U209" s="74" t="e">
        <f t="shared" si="27"/>
        <v>#DIV/0!</v>
      </c>
    </row>
    <row r="210" spans="1:21" s="9" customFormat="1" ht="15.75">
      <c r="A210" s="230" t="s">
        <v>46</v>
      </c>
      <c r="B210" s="260"/>
      <c r="C210" s="126"/>
      <c r="D210" s="101"/>
      <c r="E210" s="93"/>
      <c r="F210" s="100"/>
      <c r="G210" s="101"/>
      <c r="H210" s="95"/>
      <c r="I210" s="128"/>
      <c r="J210" s="126"/>
      <c r="K210" s="187"/>
      <c r="L210" s="101"/>
      <c r="M210" s="207"/>
      <c r="N210" s="201"/>
      <c r="O210" s="91" t="e">
        <f t="shared" si="25"/>
        <v>#DIV/0!</v>
      </c>
      <c r="P210" s="21"/>
      <c r="Q210" s="24"/>
      <c r="R210" s="74" t="e">
        <f t="shared" si="26"/>
        <v>#DIV/0!</v>
      </c>
      <c r="S210" s="21"/>
      <c r="T210" s="24"/>
      <c r="U210" s="74" t="e">
        <f t="shared" si="27"/>
        <v>#DIV/0!</v>
      </c>
    </row>
    <row r="211" spans="1:21" s="9" customFormat="1" ht="15.75">
      <c r="A211" s="230" t="s">
        <v>47</v>
      </c>
      <c r="B211" s="260"/>
      <c r="C211" s="126"/>
      <c r="D211" s="101"/>
      <c r="E211" s="93"/>
      <c r="F211" s="100"/>
      <c r="G211" s="101"/>
      <c r="H211" s="95"/>
      <c r="I211" s="128"/>
      <c r="J211" s="126"/>
      <c r="K211" s="187"/>
      <c r="L211" s="101"/>
      <c r="M211" s="207"/>
      <c r="N211" s="201"/>
      <c r="O211" s="91" t="e">
        <f t="shared" si="25"/>
        <v>#DIV/0!</v>
      </c>
      <c r="P211" s="21"/>
      <c r="Q211" s="24"/>
      <c r="R211" s="74" t="e">
        <f t="shared" si="26"/>
        <v>#DIV/0!</v>
      </c>
      <c r="S211" s="21"/>
      <c r="T211" s="24"/>
      <c r="U211" s="74" t="e">
        <f t="shared" si="27"/>
        <v>#DIV/0!</v>
      </c>
    </row>
    <row r="212" spans="1:21" s="9" customFormat="1" ht="15.75">
      <c r="A212" s="230" t="s">
        <v>51</v>
      </c>
      <c r="B212" s="260"/>
      <c r="C212" s="126">
        <f>C214+C215</f>
        <v>0</v>
      </c>
      <c r="D212" s="101">
        <f>D214+D215</f>
        <v>0</v>
      </c>
      <c r="E212" s="93"/>
      <c r="F212" s="100">
        <f>F214+F215</f>
        <v>0</v>
      </c>
      <c r="G212" s="101">
        <f>G214+G215</f>
        <v>0</v>
      </c>
      <c r="H212" s="95"/>
      <c r="I212" s="128">
        <f>I214+I215</f>
        <v>0</v>
      </c>
      <c r="J212" s="126">
        <f>J214+J215</f>
        <v>0</v>
      </c>
      <c r="K212" s="187">
        <f>K214+K215</f>
        <v>0</v>
      </c>
      <c r="L212" s="101">
        <f>L214+L215</f>
        <v>0</v>
      </c>
      <c r="M212" s="207">
        <f>M214+M215</f>
        <v>0</v>
      </c>
      <c r="N212" s="201"/>
      <c r="O212" s="91" t="e">
        <f t="shared" si="25"/>
        <v>#DIV/0!</v>
      </c>
      <c r="P212" s="21">
        <f>P214+P215</f>
        <v>0</v>
      </c>
      <c r="Q212" s="24"/>
      <c r="R212" s="74" t="e">
        <f t="shared" si="26"/>
        <v>#DIV/0!</v>
      </c>
      <c r="S212" s="21">
        <f>S214+S215</f>
        <v>0</v>
      </c>
      <c r="T212" s="24"/>
      <c r="U212" s="74" t="e">
        <f t="shared" si="27"/>
        <v>#DIV/0!</v>
      </c>
    </row>
    <row r="213" spans="1:21" s="4" customFormat="1" ht="15.75">
      <c r="A213" s="230" t="s">
        <v>11</v>
      </c>
      <c r="B213" s="260"/>
      <c r="C213" s="92"/>
      <c r="D213" s="101"/>
      <c r="E213" s="93"/>
      <c r="F213" s="94"/>
      <c r="G213" s="31"/>
      <c r="H213" s="95"/>
      <c r="I213" s="96"/>
      <c r="J213" s="92"/>
      <c r="K213" s="187"/>
      <c r="L213" s="31"/>
      <c r="M213" s="207"/>
      <c r="N213" s="201"/>
      <c r="O213" s="91" t="e">
        <f t="shared" si="25"/>
        <v>#DIV/0!</v>
      </c>
      <c r="P213" s="34"/>
      <c r="Q213" s="24"/>
      <c r="R213" s="74" t="e">
        <f t="shared" si="26"/>
        <v>#DIV/0!</v>
      </c>
      <c r="S213" s="34"/>
      <c r="T213" s="24"/>
      <c r="U213" s="74" t="e">
        <f t="shared" si="27"/>
        <v>#DIV/0!</v>
      </c>
    </row>
    <row r="214" spans="1:21" s="9" customFormat="1" ht="15.75">
      <c r="A214" s="230" t="s">
        <v>49</v>
      </c>
      <c r="B214" s="260"/>
      <c r="C214" s="126"/>
      <c r="D214" s="101"/>
      <c r="E214" s="93"/>
      <c r="F214" s="100"/>
      <c r="G214" s="101"/>
      <c r="H214" s="95"/>
      <c r="I214" s="128"/>
      <c r="J214" s="126"/>
      <c r="K214" s="187"/>
      <c r="L214" s="101"/>
      <c r="M214" s="207"/>
      <c r="N214" s="201"/>
      <c r="O214" s="91" t="e">
        <f t="shared" si="25"/>
        <v>#DIV/0!</v>
      </c>
      <c r="P214" s="21"/>
      <c r="Q214" s="24"/>
      <c r="R214" s="74" t="e">
        <f t="shared" si="26"/>
        <v>#DIV/0!</v>
      </c>
      <c r="S214" s="21"/>
      <c r="T214" s="24"/>
      <c r="U214" s="74" t="e">
        <f t="shared" si="27"/>
        <v>#DIV/0!</v>
      </c>
    </row>
    <row r="215" spans="1:21" s="9" customFormat="1" ht="15.75">
      <c r="A215" s="230" t="s">
        <v>50</v>
      </c>
      <c r="B215" s="260"/>
      <c r="C215" s="126"/>
      <c r="D215" s="101"/>
      <c r="E215" s="93"/>
      <c r="F215" s="100"/>
      <c r="G215" s="101"/>
      <c r="H215" s="95"/>
      <c r="I215" s="128"/>
      <c r="J215" s="126"/>
      <c r="K215" s="187"/>
      <c r="L215" s="101"/>
      <c r="M215" s="207"/>
      <c r="N215" s="201"/>
      <c r="O215" s="91" t="e">
        <f t="shared" si="25"/>
        <v>#DIV/0!</v>
      </c>
      <c r="P215" s="21"/>
      <c r="Q215" s="24"/>
      <c r="R215" s="74" t="e">
        <f t="shared" si="26"/>
        <v>#DIV/0!</v>
      </c>
      <c r="S215" s="21"/>
      <c r="T215" s="24"/>
      <c r="U215" s="74" t="e">
        <f t="shared" si="27"/>
        <v>#DIV/0!</v>
      </c>
    </row>
    <row r="216" spans="1:21" s="8" customFormat="1" ht="15.75">
      <c r="A216" s="298" t="s">
        <v>8</v>
      </c>
      <c r="B216" s="299" t="s">
        <v>144</v>
      </c>
      <c r="C216" s="307">
        <f>C218+C224</f>
        <v>956.1</v>
      </c>
      <c r="D216" s="308">
        <f>D218+D224</f>
        <v>0</v>
      </c>
      <c r="E216" s="278">
        <f>C216/$C$82*100</f>
        <v>15.4145035952665</v>
      </c>
      <c r="F216" s="309" t="e">
        <f>F218+F224</f>
        <v>#REF!</v>
      </c>
      <c r="G216" s="310" t="e">
        <f>G218+G224</f>
        <v>#REF!</v>
      </c>
      <c r="H216" s="281" t="e">
        <f>G216/$G$82*100</f>
        <v>#REF!</v>
      </c>
      <c r="I216" s="311">
        <f>I218+I224</f>
        <v>0</v>
      </c>
      <c r="J216" s="307">
        <f>J218+J224</f>
        <v>1101.1</v>
      </c>
      <c r="K216" s="312">
        <f>K218+K224</f>
        <v>0</v>
      </c>
      <c r="L216" s="310">
        <f>L218+L224</f>
        <v>1406.5</v>
      </c>
      <c r="M216" s="313">
        <f>M218+M224</f>
        <v>0</v>
      </c>
      <c r="N216" s="286">
        <f>L216/$L$82*100</f>
        <v>24.440891792795455</v>
      </c>
      <c r="O216" s="287">
        <f t="shared" si="25"/>
        <v>127.7</v>
      </c>
      <c r="P216" s="60" t="e">
        <f>P218+P224</f>
        <v>#REF!</v>
      </c>
      <c r="Q216" s="27" t="e">
        <f>P216/$P$82*100</f>
        <v>#REF!</v>
      </c>
      <c r="R216" s="74" t="e">
        <f t="shared" si="26"/>
        <v>#REF!</v>
      </c>
      <c r="S216" s="60" t="e">
        <f>S218+S224</f>
        <v>#REF!</v>
      </c>
      <c r="T216" s="27" t="e">
        <f>S216/$S$82*100</f>
        <v>#REF!</v>
      </c>
      <c r="U216" s="74" t="e">
        <f t="shared" si="27"/>
        <v>#REF!</v>
      </c>
    </row>
    <row r="217" spans="1:21" s="4" customFormat="1" ht="15.75">
      <c r="A217" s="244" t="s">
        <v>11</v>
      </c>
      <c r="B217" s="258"/>
      <c r="C217" s="92"/>
      <c r="D217" s="101"/>
      <c r="E217" s="93"/>
      <c r="F217" s="137"/>
      <c r="G217" s="41"/>
      <c r="H217" s="95"/>
      <c r="I217" s="96"/>
      <c r="J217" s="92"/>
      <c r="K217" s="187"/>
      <c r="L217" s="41"/>
      <c r="M217" s="207"/>
      <c r="N217" s="201"/>
      <c r="O217" s="91" t="e">
        <f t="shared" si="25"/>
        <v>#DIV/0!</v>
      </c>
      <c r="P217" s="39"/>
      <c r="Q217" s="24"/>
      <c r="R217" s="74" t="e">
        <f t="shared" si="26"/>
        <v>#DIV/0!</v>
      </c>
      <c r="S217" s="39"/>
      <c r="T217" s="24"/>
      <c r="U217" s="74" t="e">
        <f t="shared" si="27"/>
        <v>#DIV/0!</v>
      </c>
    </row>
    <row r="218" spans="1:21" s="28" customFormat="1" ht="25.5" hidden="1">
      <c r="A218" s="243" t="s">
        <v>73</v>
      </c>
      <c r="B218" s="271"/>
      <c r="C218" s="138">
        <f>C221+C222+C223+C220</f>
        <v>0</v>
      </c>
      <c r="D218" s="181">
        <f>D221+D222+D223+D220</f>
        <v>0</v>
      </c>
      <c r="E218" s="93"/>
      <c r="F218" s="137">
        <f>F221+F222+F223+F220</f>
        <v>0</v>
      </c>
      <c r="G218" s="41">
        <f>G221+G222+G223+G220</f>
        <v>0</v>
      </c>
      <c r="H218" s="95"/>
      <c r="I218" s="139">
        <f>I221+I222+I223+I220</f>
        <v>0</v>
      </c>
      <c r="J218" s="138">
        <f>J221+J222+J223+J220</f>
        <v>0</v>
      </c>
      <c r="K218" s="194">
        <f>K221+K222+K223+K220</f>
        <v>0</v>
      </c>
      <c r="L218" s="41">
        <f>L221+L222+L223+L220</f>
        <v>0</v>
      </c>
      <c r="M218" s="215">
        <f>M221+M222+M223+M220</f>
        <v>0</v>
      </c>
      <c r="N218" s="201"/>
      <c r="O218" s="91" t="e">
        <f t="shared" si="25"/>
        <v>#DIV/0!</v>
      </c>
      <c r="P218" s="61">
        <f>P221+P222+P223+P220</f>
        <v>0</v>
      </c>
      <c r="Q218" s="24"/>
      <c r="R218" s="74" t="e">
        <f t="shared" si="26"/>
        <v>#DIV/0!</v>
      </c>
      <c r="S218" s="61">
        <f>S221+S222+S223+S220</f>
        <v>0</v>
      </c>
      <c r="T218" s="24"/>
      <c r="U218" s="74" t="e">
        <f t="shared" si="27"/>
        <v>#DIV/0!</v>
      </c>
    </row>
    <row r="219" spans="1:21" s="4" customFormat="1" ht="15.75" hidden="1">
      <c r="A219" s="230" t="s">
        <v>26</v>
      </c>
      <c r="B219" s="260"/>
      <c r="C219" s="92"/>
      <c r="D219" s="101"/>
      <c r="E219" s="93"/>
      <c r="F219" s="137"/>
      <c r="G219" s="41"/>
      <c r="H219" s="95"/>
      <c r="I219" s="96"/>
      <c r="J219" s="92"/>
      <c r="K219" s="187"/>
      <c r="L219" s="41"/>
      <c r="M219" s="207"/>
      <c r="N219" s="201"/>
      <c r="O219" s="91" t="e">
        <f t="shared" si="25"/>
        <v>#DIV/0!</v>
      </c>
      <c r="P219" s="39"/>
      <c r="Q219" s="24"/>
      <c r="R219" s="74" t="e">
        <f t="shared" si="26"/>
        <v>#DIV/0!</v>
      </c>
      <c r="S219" s="39"/>
      <c r="T219" s="24"/>
      <c r="U219" s="74" t="e">
        <f t="shared" si="27"/>
        <v>#DIV/0!</v>
      </c>
    </row>
    <row r="220" spans="1:21" s="4" customFormat="1" ht="15.75" hidden="1">
      <c r="A220" s="245" t="s">
        <v>72</v>
      </c>
      <c r="B220" s="258"/>
      <c r="C220" s="119"/>
      <c r="D220" s="125"/>
      <c r="E220" s="93"/>
      <c r="F220" s="137"/>
      <c r="G220" s="41">
        <f>C220+F220</f>
        <v>0</v>
      </c>
      <c r="H220" s="95"/>
      <c r="I220" s="121"/>
      <c r="J220" s="119"/>
      <c r="K220" s="191"/>
      <c r="L220" s="41"/>
      <c r="M220" s="212"/>
      <c r="N220" s="201"/>
      <c r="O220" s="91" t="e">
        <f t="shared" si="25"/>
        <v>#DIV/0!</v>
      </c>
      <c r="P220" s="39"/>
      <c r="Q220" s="24"/>
      <c r="R220" s="74" t="e">
        <f t="shared" si="26"/>
        <v>#DIV/0!</v>
      </c>
      <c r="S220" s="39"/>
      <c r="T220" s="24"/>
      <c r="U220" s="74" t="e">
        <f t="shared" si="27"/>
        <v>#DIV/0!</v>
      </c>
    </row>
    <row r="221" spans="1:21" s="4" customFormat="1" ht="15.75" hidden="1">
      <c r="A221" s="245" t="s">
        <v>96</v>
      </c>
      <c r="B221" s="258"/>
      <c r="C221" s="140"/>
      <c r="D221" s="182"/>
      <c r="E221" s="93"/>
      <c r="F221" s="135"/>
      <c r="G221" s="41">
        <f>C221+F221</f>
        <v>0</v>
      </c>
      <c r="H221" s="95"/>
      <c r="I221" s="141"/>
      <c r="J221" s="140"/>
      <c r="K221" s="195"/>
      <c r="L221" s="40"/>
      <c r="M221" s="216"/>
      <c r="N221" s="201"/>
      <c r="O221" s="91" t="e">
        <f t="shared" si="25"/>
        <v>#DIV/0!</v>
      </c>
      <c r="P221" s="42"/>
      <c r="Q221" s="24"/>
      <c r="R221" s="74" t="e">
        <f t="shared" si="26"/>
        <v>#DIV/0!</v>
      </c>
      <c r="S221" s="42"/>
      <c r="T221" s="24"/>
      <c r="U221" s="74" t="e">
        <f t="shared" si="27"/>
        <v>#DIV/0!</v>
      </c>
    </row>
    <row r="222" spans="1:21" s="4" customFormat="1" ht="25.5" hidden="1">
      <c r="A222" s="245" t="s">
        <v>34</v>
      </c>
      <c r="B222" s="258"/>
      <c r="C222" s="119"/>
      <c r="D222" s="125"/>
      <c r="E222" s="93"/>
      <c r="F222" s="135"/>
      <c r="G222" s="41">
        <f>C222+F222</f>
        <v>0</v>
      </c>
      <c r="H222" s="95"/>
      <c r="I222" s="121"/>
      <c r="J222" s="119"/>
      <c r="K222" s="191"/>
      <c r="L222" s="40"/>
      <c r="M222" s="212"/>
      <c r="N222" s="201"/>
      <c r="O222" s="91" t="e">
        <f t="shared" si="25"/>
        <v>#DIV/0!</v>
      </c>
      <c r="P222" s="42"/>
      <c r="Q222" s="24"/>
      <c r="R222" s="74" t="e">
        <f t="shared" si="26"/>
        <v>#DIV/0!</v>
      </c>
      <c r="S222" s="42"/>
      <c r="T222" s="24"/>
      <c r="U222" s="74" t="e">
        <f t="shared" si="27"/>
        <v>#DIV/0!</v>
      </c>
    </row>
    <row r="223" spans="1:21" s="4" customFormat="1" ht="25.5" hidden="1">
      <c r="A223" s="245" t="s">
        <v>35</v>
      </c>
      <c r="B223" s="258"/>
      <c r="C223" s="119"/>
      <c r="D223" s="125"/>
      <c r="E223" s="93"/>
      <c r="F223" s="135"/>
      <c r="G223" s="41">
        <f>C223+F223</f>
        <v>0</v>
      </c>
      <c r="H223" s="95"/>
      <c r="I223" s="121"/>
      <c r="J223" s="119"/>
      <c r="K223" s="191"/>
      <c r="L223" s="40"/>
      <c r="M223" s="212"/>
      <c r="N223" s="201"/>
      <c r="O223" s="91" t="e">
        <f t="shared" si="25"/>
        <v>#DIV/0!</v>
      </c>
      <c r="P223" s="42"/>
      <c r="Q223" s="24"/>
      <c r="R223" s="74" t="e">
        <f t="shared" si="26"/>
        <v>#DIV/0!</v>
      </c>
      <c r="S223" s="42"/>
      <c r="T223" s="24"/>
      <c r="U223" s="74" t="e">
        <f t="shared" si="27"/>
        <v>#DIV/0!</v>
      </c>
    </row>
    <row r="224" spans="1:21" s="28" customFormat="1" ht="25.5">
      <c r="A224" s="243" t="s">
        <v>25</v>
      </c>
      <c r="B224" s="271"/>
      <c r="C224" s="92">
        <f>C226+C240+C259</f>
        <v>956.1</v>
      </c>
      <c r="D224" s="101">
        <f>D226+D240+D259</f>
        <v>0</v>
      </c>
      <c r="E224" s="93"/>
      <c r="F224" s="94" t="e">
        <f>F226+F240+F259</f>
        <v>#REF!</v>
      </c>
      <c r="G224" s="31" t="e">
        <f>G226+G240+G259</f>
        <v>#REF!</v>
      </c>
      <c r="H224" s="95"/>
      <c r="I224" s="96">
        <f>I226+I240+I259</f>
        <v>0</v>
      </c>
      <c r="J224" s="92">
        <f>J226+J240+J259</f>
        <v>1101.1</v>
      </c>
      <c r="K224" s="187">
        <f>K226+K240+K259</f>
        <v>0</v>
      </c>
      <c r="L224" s="31">
        <f>L226+L240+L259</f>
        <v>1406.5</v>
      </c>
      <c r="M224" s="207">
        <f>M226+M240+M259</f>
        <v>0</v>
      </c>
      <c r="N224" s="201"/>
      <c r="O224" s="91">
        <f t="shared" si="25"/>
        <v>127.7</v>
      </c>
      <c r="P224" s="49" t="e">
        <f>P226+P240+P259</f>
        <v>#REF!</v>
      </c>
      <c r="Q224" s="24"/>
      <c r="R224" s="74" t="e">
        <f t="shared" si="26"/>
        <v>#REF!</v>
      </c>
      <c r="S224" s="49" t="e">
        <f>S226+S240+S259</f>
        <v>#REF!</v>
      </c>
      <c r="T224" s="24"/>
      <c r="U224" s="74" t="e">
        <f t="shared" si="27"/>
        <v>#REF!</v>
      </c>
    </row>
    <row r="225" spans="1:21" s="4" customFormat="1" ht="15.75">
      <c r="A225" s="230" t="s">
        <v>11</v>
      </c>
      <c r="B225" s="260"/>
      <c r="C225" s="92"/>
      <c r="D225" s="101"/>
      <c r="E225" s="93"/>
      <c r="F225" s="94"/>
      <c r="G225" s="31"/>
      <c r="H225" s="95"/>
      <c r="I225" s="96"/>
      <c r="J225" s="92"/>
      <c r="K225" s="187"/>
      <c r="L225" s="31"/>
      <c r="M225" s="207"/>
      <c r="N225" s="201"/>
      <c r="O225" s="91" t="e">
        <f t="shared" si="25"/>
        <v>#DIV/0!</v>
      </c>
      <c r="P225" s="34"/>
      <c r="Q225" s="24"/>
      <c r="R225" s="74" t="e">
        <f t="shared" si="26"/>
        <v>#DIV/0!</v>
      </c>
      <c r="S225" s="34"/>
      <c r="T225" s="24"/>
      <c r="U225" s="74" t="e">
        <f t="shared" si="27"/>
        <v>#DIV/0!</v>
      </c>
    </row>
    <row r="226" spans="1:21" s="28" customFormat="1" ht="25.5">
      <c r="A226" s="243" t="s">
        <v>205</v>
      </c>
      <c r="B226" s="271"/>
      <c r="C226" s="92">
        <f>C228+C232+C236</f>
        <v>510</v>
      </c>
      <c r="D226" s="101">
        <f>D228+D232+D236</f>
        <v>0</v>
      </c>
      <c r="E226" s="93"/>
      <c r="F226" s="94">
        <f>F236</f>
        <v>0</v>
      </c>
      <c r="G226" s="31">
        <f>G236</f>
        <v>10</v>
      </c>
      <c r="H226" s="95"/>
      <c r="I226" s="92">
        <f>I228+I232+I236</f>
        <v>0</v>
      </c>
      <c r="J226" s="92">
        <f>J228+J232+J236</f>
        <v>655</v>
      </c>
      <c r="K226" s="101">
        <f>K228+K232+K236</f>
        <v>0</v>
      </c>
      <c r="L226" s="92">
        <f>L228+L232+L236</f>
        <v>975.5</v>
      </c>
      <c r="M226" s="101">
        <f>M228+M232+M236</f>
        <v>0</v>
      </c>
      <c r="N226" s="201"/>
      <c r="O226" s="91">
        <f t="shared" si="25"/>
        <v>148.9</v>
      </c>
      <c r="P226" s="49">
        <f>P236</f>
        <v>0</v>
      </c>
      <c r="Q226" s="24"/>
      <c r="R226" s="74">
        <f t="shared" si="26"/>
        <v>0</v>
      </c>
      <c r="S226" s="49">
        <f>S236</f>
        <v>0</v>
      </c>
      <c r="T226" s="24"/>
      <c r="U226" s="74" t="e">
        <f t="shared" si="27"/>
        <v>#DIV/0!</v>
      </c>
    </row>
    <row r="227" spans="1:21" s="4" customFormat="1" ht="15.75">
      <c r="A227" s="230" t="s">
        <v>74</v>
      </c>
      <c r="B227" s="260"/>
      <c r="C227" s="92"/>
      <c r="D227" s="101"/>
      <c r="E227" s="93"/>
      <c r="F227" s="94"/>
      <c r="G227" s="31"/>
      <c r="H227" s="95"/>
      <c r="I227" s="96"/>
      <c r="J227" s="92"/>
      <c r="K227" s="187"/>
      <c r="L227" s="31"/>
      <c r="M227" s="207"/>
      <c r="N227" s="201"/>
      <c r="O227" s="91" t="e">
        <f t="shared" si="25"/>
        <v>#DIV/0!</v>
      </c>
      <c r="P227" s="34"/>
      <c r="Q227" s="24"/>
      <c r="R227" s="74" t="e">
        <f t="shared" si="26"/>
        <v>#DIV/0!</v>
      </c>
      <c r="S227" s="34"/>
      <c r="T227" s="24"/>
      <c r="U227" s="74" t="e">
        <f t="shared" si="27"/>
        <v>#DIV/0!</v>
      </c>
    </row>
    <row r="228" spans="1:21" s="346" customFormat="1" ht="15.75">
      <c r="A228" s="344" t="s">
        <v>72</v>
      </c>
      <c r="B228" s="345"/>
      <c r="C228" s="126">
        <f>SUM(C229:C231)</f>
        <v>0</v>
      </c>
      <c r="D228" s="126">
        <f aca="true" t="shared" si="28" ref="D228:L228">SUM(D229:D231)</f>
        <v>0</v>
      </c>
      <c r="E228" s="126">
        <f t="shared" si="28"/>
        <v>0</v>
      </c>
      <c r="F228" s="126">
        <f t="shared" si="28"/>
        <v>0</v>
      </c>
      <c r="G228" s="126">
        <f t="shared" si="28"/>
        <v>0</v>
      </c>
      <c r="H228" s="126">
        <f t="shared" si="28"/>
        <v>0</v>
      </c>
      <c r="I228" s="126">
        <f t="shared" si="28"/>
        <v>0</v>
      </c>
      <c r="J228" s="126">
        <f t="shared" si="28"/>
        <v>0</v>
      </c>
      <c r="K228" s="126">
        <f t="shared" si="28"/>
        <v>0</v>
      </c>
      <c r="L228" s="126">
        <f t="shared" si="28"/>
        <v>0</v>
      </c>
      <c r="M228" s="207">
        <f>SUM(M237:M238)</f>
        <v>0</v>
      </c>
      <c r="N228" s="203"/>
      <c r="O228" s="333" t="e">
        <f aca="true" t="shared" si="29" ref="O228:O235">ROUND(L228/J228*100,1)</f>
        <v>#DIV/0!</v>
      </c>
      <c r="P228" s="47" t="e">
        <f>#REF!</f>
        <v>#REF!</v>
      </c>
      <c r="Q228" s="72"/>
      <c r="R228" s="334" t="e">
        <f aca="true" t="shared" si="30" ref="R228:R235">ROUND(P228/L228*100,1)</f>
        <v>#REF!</v>
      </c>
      <c r="S228" s="47" t="e">
        <f>#REF!</f>
        <v>#REF!</v>
      </c>
      <c r="T228" s="72"/>
      <c r="U228" s="334" t="e">
        <f aca="true" t="shared" si="31" ref="U228:U235">ROUND(S228/P228*100,1)</f>
        <v>#REF!</v>
      </c>
    </row>
    <row r="229" spans="1:21" s="9" customFormat="1" ht="25.5">
      <c r="A229" s="230" t="s">
        <v>122</v>
      </c>
      <c r="B229" s="260"/>
      <c r="C229" s="122"/>
      <c r="D229" s="125"/>
      <c r="E229" s="99"/>
      <c r="F229" s="123"/>
      <c r="G229" s="120">
        <f>C229+F229</f>
        <v>0</v>
      </c>
      <c r="H229" s="102"/>
      <c r="I229" s="124"/>
      <c r="J229" s="122"/>
      <c r="K229" s="191"/>
      <c r="L229" s="125"/>
      <c r="M229" s="212"/>
      <c r="N229" s="203"/>
      <c r="O229" s="91" t="e">
        <f t="shared" si="29"/>
        <v>#DIV/0!</v>
      </c>
      <c r="P229" s="19"/>
      <c r="Q229" s="72"/>
      <c r="R229" s="74" t="e">
        <f t="shared" si="30"/>
        <v>#DIV/0!</v>
      </c>
      <c r="S229" s="19"/>
      <c r="T229" s="72"/>
      <c r="U229" s="74" t="e">
        <f t="shared" si="31"/>
        <v>#DIV/0!</v>
      </c>
    </row>
    <row r="230" spans="1:21" s="11" customFormat="1" ht="15.75">
      <c r="A230" s="245"/>
      <c r="B230" s="258"/>
      <c r="C230" s="119"/>
      <c r="D230" s="125"/>
      <c r="E230" s="93"/>
      <c r="F230" s="94"/>
      <c r="G230" s="101">
        <f>C230+F230</f>
        <v>0</v>
      </c>
      <c r="H230" s="95"/>
      <c r="I230" s="121"/>
      <c r="J230" s="119"/>
      <c r="K230" s="191"/>
      <c r="L230" s="107"/>
      <c r="M230" s="212"/>
      <c r="N230" s="201"/>
      <c r="O230" s="91" t="e">
        <f t="shared" si="29"/>
        <v>#DIV/0!</v>
      </c>
      <c r="P230" s="35"/>
      <c r="Q230" s="24"/>
      <c r="R230" s="74" t="e">
        <f t="shared" si="30"/>
        <v>#DIV/0!</v>
      </c>
      <c r="S230" s="35"/>
      <c r="T230" s="24"/>
      <c r="U230" s="74" t="e">
        <f t="shared" si="31"/>
        <v>#DIV/0!</v>
      </c>
    </row>
    <row r="231" spans="1:21" s="11" customFormat="1" ht="15.75">
      <c r="A231" s="245"/>
      <c r="B231" s="258"/>
      <c r="C231" s="119"/>
      <c r="D231" s="125"/>
      <c r="E231" s="93"/>
      <c r="F231" s="94"/>
      <c r="G231" s="101">
        <f>C231+F231</f>
        <v>0</v>
      </c>
      <c r="H231" s="95"/>
      <c r="I231" s="121"/>
      <c r="J231" s="119"/>
      <c r="K231" s="191"/>
      <c r="L231" s="107"/>
      <c r="M231" s="212"/>
      <c r="N231" s="201"/>
      <c r="O231" s="91" t="e">
        <f t="shared" si="29"/>
        <v>#DIV/0!</v>
      </c>
      <c r="P231" s="35"/>
      <c r="Q231" s="24"/>
      <c r="R231" s="74" t="e">
        <f t="shared" si="30"/>
        <v>#DIV/0!</v>
      </c>
      <c r="S231" s="35"/>
      <c r="T231" s="24"/>
      <c r="U231" s="74" t="e">
        <f t="shared" si="31"/>
        <v>#DIV/0!</v>
      </c>
    </row>
    <row r="232" spans="1:21" s="346" customFormat="1" ht="15.75">
      <c r="A232" s="344" t="s">
        <v>96</v>
      </c>
      <c r="B232" s="345"/>
      <c r="C232" s="347">
        <f>SUM(C234:C235)</f>
        <v>500</v>
      </c>
      <c r="D232" s="180">
        <f>SUM(D234:D235)</f>
        <v>0</v>
      </c>
      <c r="E232" s="348"/>
      <c r="F232" s="349">
        <f>SUM(F234:F235)</f>
        <v>0</v>
      </c>
      <c r="G232" s="180">
        <f>SUM(G234:G235)</f>
        <v>500</v>
      </c>
      <c r="H232" s="350"/>
      <c r="I232" s="351">
        <f>SUM(I234:I235)</f>
        <v>0</v>
      </c>
      <c r="J232" s="347">
        <f>SUM(J234:J235)</f>
        <v>650</v>
      </c>
      <c r="K232" s="193">
        <f>SUM(K234:K235)</f>
        <v>0</v>
      </c>
      <c r="L232" s="180">
        <f>SUM(L234:L235)</f>
        <v>405.5</v>
      </c>
      <c r="M232" s="214">
        <f>SUM(M234:M235)</f>
        <v>0</v>
      </c>
      <c r="N232" s="203"/>
      <c r="O232" s="352">
        <f t="shared" si="29"/>
        <v>62.4</v>
      </c>
      <c r="P232" s="353">
        <f>SUM(P234:P235)</f>
        <v>0</v>
      </c>
      <c r="Q232" s="72"/>
      <c r="R232" s="354">
        <f t="shared" si="30"/>
        <v>0</v>
      </c>
      <c r="S232" s="353">
        <f>SUM(S234:S235)</f>
        <v>0</v>
      </c>
      <c r="T232" s="72"/>
      <c r="U232" s="354" t="e">
        <f t="shared" si="31"/>
        <v>#DIV/0!</v>
      </c>
    </row>
    <row r="233" spans="1:21" s="9" customFormat="1" ht="25.5">
      <c r="A233" s="230" t="s">
        <v>122</v>
      </c>
      <c r="B233" s="260"/>
      <c r="C233" s="122"/>
      <c r="D233" s="125"/>
      <c r="E233" s="99"/>
      <c r="F233" s="123"/>
      <c r="G233" s="120">
        <f>C233+F233</f>
        <v>0</v>
      </c>
      <c r="H233" s="102"/>
      <c r="I233" s="124"/>
      <c r="J233" s="122"/>
      <c r="K233" s="191"/>
      <c r="L233" s="125"/>
      <c r="M233" s="212"/>
      <c r="N233" s="203"/>
      <c r="O233" s="91" t="e">
        <f t="shared" si="29"/>
        <v>#DIV/0!</v>
      </c>
      <c r="P233" s="19"/>
      <c r="Q233" s="72"/>
      <c r="R233" s="74" t="e">
        <f t="shared" si="30"/>
        <v>#DIV/0!</v>
      </c>
      <c r="S233" s="19"/>
      <c r="T233" s="72"/>
      <c r="U233" s="74" t="e">
        <f t="shared" si="31"/>
        <v>#DIV/0!</v>
      </c>
    </row>
    <row r="234" spans="1:21" s="11" customFormat="1" ht="78.75">
      <c r="A234" s="387" t="s">
        <v>242</v>
      </c>
      <c r="B234" s="258"/>
      <c r="C234" s="119">
        <v>400</v>
      </c>
      <c r="D234" s="125"/>
      <c r="E234" s="93"/>
      <c r="F234" s="94"/>
      <c r="G234" s="101">
        <f>C234+F234</f>
        <v>400</v>
      </c>
      <c r="H234" s="95"/>
      <c r="I234" s="121"/>
      <c r="J234" s="119">
        <v>550</v>
      </c>
      <c r="K234" s="191"/>
      <c r="L234" s="107">
        <v>305.5</v>
      </c>
      <c r="M234" s="212"/>
      <c r="N234" s="201"/>
      <c r="O234" s="91">
        <f t="shared" si="29"/>
        <v>55.5</v>
      </c>
      <c r="P234" s="35"/>
      <c r="Q234" s="24"/>
      <c r="R234" s="74">
        <f t="shared" si="30"/>
        <v>0</v>
      </c>
      <c r="S234" s="35"/>
      <c r="T234" s="24"/>
      <c r="U234" s="74" t="e">
        <f t="shared" si="31"/>
        <v>#DIV/0!</v>
      </c>
    </row>
    <row r="235" spans="1:21" s="11" customFormat="1" ht="48">
      <c r="A235" s="356" t="s">
        <v>198</v>
      </c>
      <c r="B235" s="258"/>
      <c r="C235" s="119">
        <v>100</v>
      </c>
      <c r="D235" s="125"/>
      <c r="E235" s="93"/>
      <c r="F235" s="94"/>
      <c r="G235" s="101">
        <f>C235+F235</f>
        <v>100</v>
      </c>
      <c r="H235" s="95"/>
      <c r="I235" s="121"/>
      <c r="J235" s="119">
        <v>100</v>
      </c>
      <c r="K235" s="191"/>
      <c r="L235" s="107">
        <v>100</v>
      </c>
      <c r="M235" s="212"/>
      <c r="N235" s="201"/>
      <c r="O235" s="91">
        <f t="shared" si="29"/>
        <v>100</v>
      </c>
      <c r="P235" s="35"/>
      <c r="Q235" s="24"/>
      <c r="R235" s="74">
        <f t="shared" si="30"/>
        <v>0</v>
      </c>
      <c r="S235" s="35"/>
      <c r="T235" s="24"/>
      <c r="U235" s="74" t="e">
        <f t="shared" si="31"/>
        <v>#DIV/0!</v>
      </c>
    </row>
    <row r="236" spans="1:21" s="346" customFormat="1" ht="27">
      <c r="A236" s="344" t="s">
        <v>85</v>
      </c>
      <c r="B236" s="345"/>
      <c r="C236" s="347">
        <f>SUM(C238:C239)</f>
        <v>10</v>
      </c>
      <c r="D236" s="180">
        <f>SUM(D238:D239)</f>
        <v>0</v>
      </c>
      <c r="E236" s="348"/>
      <c r="F236" s="349">
        <f>SUM(F238:F239)</f>
        <v>0</v>
      </c>
      <c r="G236" s="180">
        <f>SUM(G238:G239)</f>
        <v>10</v>
      </c>
      <c r="H236" s="350"/>
      <c r="I236" s="351">
        <f>SUM(I238:I239)</f>
        <v>0</v>
      </c>
      <c r="J236" s="347">
        <f>SUM(J238:J239)</f>
        <v>5</v>
      </c>
      <c r="K236" s="193">
        <f>SUM(K238:K239)</f>
        <v>0</v>
      </c>
      <c r="L236" s="180">
        <f>SUM(L238:L239)</f>
        <v>570</v>
      </c>
      <c r="M236" s="214">
        <f>SUM(M238:M239)</f>
        <v>0</v>
      </c>
      <c r="N236" s="203"/>
      <c r="O236" s="352">
        <f t="shared" si="25"/>
        <v>11400</v>
      </c>
      <c r="P236" s="353">
        <f>SUM(P238:P239)</f>
        <v>0</v>
      </c>
      <c r="Q236" s="72"/>
      <c r="R236" s="354">
        <f t="shared" si="26"/>
        <v>0</v>
      </c>
      <c r="S236" s="353">
        <f>SUM(S238:S239)</f>
        <v>0</v>
      </c>
      <c r="T236" s="72"/>
      <c r="U236" s="354" t="e">
        <f t="shared" si="27"/>
        <v>#DIV/0!</v>
      </c>
    </row>
    <row r="237" spans="1:21" s="9" customFormat="1" ht="25.5">
      <c r="A237" s="230" t="s">
        <v>122</v>
      </c>
      <c r="B237" s="260"/>
      <c r="C237" s="122"/>
      <c r="D237" s="125"/>
      <c r="E237" s="99"/>
      <c r="F237" s="123"/>
      <c r="G237" s="120">
        <f>C237+F237</f>
        <v>0</v>
      </c>
      <c r="H237" s="102"/>
      <c r="I237" s="124"/>
      <c r="J237" s="122"/>
      <c r="K237" s="191"/>
      <c r="L237" s="125"/>
      <c r="M237" s="212"/>
      <c r="N237" s="203"/>
      <c r="O237" s="91" t="e">
        <f t="shared" si="25"/>
        <v>#DIV/0!</v>
      </c>
      <c r="P237" s="19"/>
      <c r="Q237" s="72"/>
      <c r="R237" s="74" t="e">
        <f t="shared" si="26"/>
        <v>#DIV/0!</v>
      </c>
      <c r="S237" s="19"/>
      <c r="T237" s="72"/>
      <c r="U237" s="74" t="e">
        <f t="shared" si="27"/>
        <v>#DIV/0!</v>
      </c>
    </row>
    <row r="238" spans="1:21" s="11" customFormat="1" ht="38.25">
      <c r="A238" s="239" t="s">
        <v>185</v>
      </c>
      <c r="B238" s="258"/>
      <c r="C238" s="119">
        <v>10</v>
      </c>
      <c r="D238" s="125"/>
      <c r="E238" s="93"/>
      <c r="F238" s="94"/>
      <c r="G238" s="101">
        <f>C238+F238</f>
        <v>10</v>
      </c>
      <c r="H238" s="95"/>
      <c r="I238" s="121"/>
      <c r="J238" s="119">
        <v>5</v>
      </c>
      <c r="K238" s="191"/>
      <c r="L238" s="107">
        <v>570</v>
      </c>
      <c r="M238" s="212"/>
      <c r="N238" s="201"/>
      <c r="O238" s="91">
        <f t="shared" si="25"/>
        <v>11400</v>
      </c>
      <c r="P238" s="35"/>
      <c r="Q238" s="24"/>
      <c r="R238" s="74">
        <f t="shared" si="26"/>
        <v>0</v>
      </c>
      <c r="S238" s="35"/>
      <c r="T238" s="24"/>
      <c r="U238" s="74" t="e">
        <f t="shared" si="27"/>
        <v>#DIV/0!</v>
      </c>
    </row>
    <row r="239" spans="1:21" s="11" customFormat="1" ht="15.75">
      <c r="A239" s="245"/>
      <c r="B239" s="258"/>
      <c r="C239" s="119"/>
      <c r="D239" s="125"/>
      <c r="E239" s="93"/>
      <c r="F239" s="94"/>
      <c r="G239" s="101">
        <f>C239+F239</f>
        <v>0</v>
      </c>
      <c r="H239" s="95"/>
      <c r="I239" s="121"/>
      <c r="J239" s="119"/>
      <c r="K239" s="191"/>
      <c r="L239" s="107"/>
      <c r="M239" s="212"/>
      <c r="N239" s="201"/>
      <c r="O239" s="91" t="e">
        <f t="shared" si="25"/>
        <v>#DIV/0!</v>
      </c>
      <c r="P239" s="35"/>
      <c r="Q239" s="24"/>
      <c r="R239" s="74" t="e">
        <f t="shared" si="26"/>
        <v>#DIV/0!</v>
      </c>
      <c r="S239" s="35"/>
      <c r="T239" s="24"/>
      <c r="U239" s="74" t="e">
        <f t="shared" si="27"/>
        <v>#DIV/0!</v>
      </c>
    </row>
    <row r="240" spans="1:21" s="28" customFormat="1" ht="25.5">
      <c r="A240" s="246" t="s">
        <v>75</v>
      </c>
      <c r="B240" s="271"/>
      <c r="C240" s="134">
        <f>C242+C246+C250+C254</f>
        <v>446.1</v>
      </c>
      <c r="D240" s="134">
        <f aca="true" t="shared" si="32" ref="D240:J240">D242+D246+D250+D254</f>
        <v>0</v>
      </c>
      <c r="E240" s="134">
        <f t="shared" si="32"/>
        <v>0</v>
      </c>
      <c r="F240" s="134" t="e">
        <f t="shared" si="32"/>
        <v>#REF!</v>
      </c>
      <c r="G240" s="134" t="e">
        <f t="shared" si="32"/>
        <v>#REF!</v>
      </c>
      <c r="H240" s="134">
        <f t="shared" si="32"/>
        <v>0</v>
      </c>
      <c r="I240" s="134">
        <f t="shared" si="32"/>
        <v>0</v>
      </c>
      <c r="J240" s="134">
        <f t="shared" si="32"/>
        <v>446.1</v>
      </c>
      <c r="K240" s="193">
        <f>K242+K246+K250+K254</f>
        <v>0</v>
      </c>
      <c r="L240" s="40">
        <f>L242+L246+L250+L254</f>
        <v>431</v>
      </c>
      <c r="M240" s="214">
        <f>M242+M246+M250+M254</f>
        <v>0</v>
      </c>
      <c r="N240" s="201"/>
      <c r="O240" s="91">
        <f t="shared" si="25"/>
        <v>96.6</v>
      </c>
      <c r="P240" s="62" t="e">
        <f>P242+P246+P250+P254</f>
        <v>#REF!</v>
      </c>
      <c r="Q240" s="24"/>
      <c r="R240" s="74" t="e">
        <f t="shared" si="26"/>
        <v>#REF!</v>
      </c>
      <c r="S240" s="62" t="e">
        <f>S242+S246+S250+S254</f>
        <v>#REF!</v>
      </c>
      <c r="T240" s="24"/>
      <c r="U240" s="74" t="e">
        <f t="shared" si="27"/>
        <v>#REF!</v>
      </c>
    </row>
    <row r="241" spans="1:21" s="4" customFormat="1" ht="15.75">
      <c r="A241" s="230" t="s">
        <v>26</v>
      </c>
      <c r="B241" s="260"/>
      <c r="C241" s="92"/>
      <c r="D241" s="101"/>
      <c r="E241" s="93"/>
      <c r="F241" s="132"/>
      <c r="G241" s="43"/>
      <c r="H241" s="95"/>
      <c r="I241" s="96"/>
      <c r="J241" s="92"/>
      <c r="K241" s="187"/>
      <c r="L241" s="43"/>
      <c r="M241" s="207"/>
      <c r="N241" s="201"/>
      <c r="O241" s="91" t="e">
        <f t="shared" si="25"/>
        <v>#DIV/0!</v>
      </c>
      <c r="P241" s="18"/>
      <c r="Q241" s="24"/>
      <c r="R241" s="74" t="e">
        <f t="shared" si="26"/>
        <v>#DIV/0!</v>
      </c>
      <c r="S241" s="18"/>
      <c r="T241" s="24"/>
      <c r="U241" s="74" t="e">
        <f t="shared" si="27"/>
        <v>#DIV/0!</v>
      </c>
    </row>
    <row r="242" spans="1:21" s="5" customFormat="1" ht="15.75" hidden="1">
      <c r="A242" s="246" t="s">
        <v>72</v>
      </c>
      <c r="B242" s="271"/>
      <c r="C242" s="92">
        <f>SUM(C244:C245)</f>
        <v>0</v>
      </c>
      <c r="D242" s="101">
        <f>SUM(D244:D245)</f>
        <v>0</v>
      </c>
      <c r="E242" s="93"/>
      <c r="F242" s="94" t="e">
        <f>#REF!</f>
        <v>#REF!</v>
      </c>
      <c r="G242" s="31" t="e">
        <f>#REF!</f>
        <v>#REF!</v>
      </c>
      <c r="H242" s="95"/>
      <c r="I242" s="92">
        <f>SUM(I244:I245)</f>
        <v>0</v>
      </c>
      <c r="J242" s="92">
        <f>SUM(J244:J245)</f>
        <v>0</v>
      </c>
      <c r="K242" s="187">
        <f>SUM(K244:K245)</f>
        <v>0</v>
      </c>
      <c r="L242" s="31">
        <f>SUM(L244:L245)</f>
        <v>0</v>
      </c>
      <c r="M242" s="207">
        <f>SUM(M244:M245)</f>
        <v>0</v>
      </c>
      <c r="N242" s="201"/>
      <c r="O242" s="91" t="e">
        <f t="shared" si="25"/>
        <v>#DIV/0!</v>
      </c>
      <c r="P242" s="52" t="e">
        <f>#REF!</f>
        <v>#REF!</v>
      </c>
      <c r="Q242" s="24"/>
      <c r="R242" s="74" t="e">
        <f t="shared" si="26"/>
        <v>#REF!</v>
      </c>
      <c r="S242" s="52" t="e">
        <f>#REF!</f>
        <v>#REF!</v>
      </c>
      <c r="T242" s="24"/>
      <c r="U242" s="74" t="e">
        <f t="shared" si="27"/>
        <v>#REF!</v>
      </c>
    </row>
    <row r="243" spans="1:21" s="4" customFormat="1" ht="15.75" hidden="1">
      <c r="A243" s="230" t="s">
        <v>115</v>
      </c>
      <c r="B243" s="260"/>
      <c r="C243" s="92"/>
      <c r="D243" s="101"/>
      <c r="E243" s="93"/>
      <c r="F243" s="94"/>
      <c r="G243" s="31"/>
      <c r="H243" s="95"/>
      <c r="I243" s="96"/>
      <c r="J243" s="92"/>
      <c r="K243" s="187"/>
      <c r="L243" s="31"/>
      <c r="M243" s="207"/>
      <c r="N243" s="201"/>
      <c r="O243" s="91" t="e">
        <f>ROUND(L243/J243*100,1)</f>
        <v>#DIV/0!</v>
      </c>
      <c r="P243" s="34"/>
      <c r="Q243" s="24"/>
      <c r="R243" s="74" t="e">
        <f>ROUND(P243/L243*100,1)</f>
        <v>#DIV/0!</v>
      </c>
      <c r="S243" s="34"/>
      <c r="T243" s="24"/>
      <c r="U243" s="74" t="e">
        <f>ROUND(S243/P243*100,1)</f>
        <v>#DIV/0!</v>
      </c>
    </row>
    <row r="244" spans="1:21" s="9" customFormat="1" ht="15.75" hidden="1">
      <c r="A244" s="230"/>
      <c r="B244" s="260"/>
      <c r="C244" s="126"/>
      <c r="D244" s="101"/>
      <c r="E244" s="93"/>
      <c r="F244" s="100"/>
      <c r="G244" s="101">
        <f>C244+F244</f>
        <v>0</v>
      </c>
      <c r="H244" s="95"/>
      <c r="I244" s="128"/>
      <c r="J244" s="126"/>
      <c r="K244" s="187"/>
      <c r="L244" s="101"/>
      <c r="M244" s="207"/>
      <c r="N244" s="201"/>
      <c r="O244" s="91" t="e">
        <f>ROUND(L244/J244*100,1)</f>
        <v>#DIV/0!</v>
      </c>
      <c r="P244" s="47"/>
      <c r="Q244" s="24"/>
      <c r="R244" s="74" t="e">
        <f>ROUND(P244/L244*100,1)</f>
        <v>#DIV/0!</v>
      </c>
      <c r="S244" s="47"/>
      <c r="T244" s="24"/>
      <c r="U244" s="74" t="e">
        <f>ROUND(S244/P244*100,1)</f>
        <v>#DIV/0!</v>
      </c>
    </row>
    <row r="245" spans="1:21" s="9" customFormat="1" ht="15.75" hidden="1">
      <c r="A245" s="230"/>
      <c r="B245" s="260"/>
      <c r="C245" s="126"/>
      <c r="D245" s="101"/>
      <c r="E245" s="93"/>
      <c r="F245" s="100"/>
      <c r="G245" s="101">
        <f>C245+F245</f>
        <v>0</v>
      </c>
      <c r="H245" s="95"/>
      <c r="I245" s="128"/>
      <c r="J245" s="126"/>
      <c r="K245" s="187"/>
      <c r="L245" s="101"/>
      <c r="M245" s="207"/>
      <c r="N245" s="201"/>
      <c r="O245" s="91" t="e">
        <f>ROUND(L245/J245*100,1)</f>
        <v>#DIV/0!</v>
      </c>
      <c r="P245" s="47"/>
      <c r="Q245" s="24"/>
      <c r="R245" s="74" t="e">
        <f>ROUND(P245/L245*100,1)</f>
        <v>#DIV/0!</v>
      </c>
      <c r="S245" s="47"/>
      <c r="T245" s="24"/>
      <c r="U245" s="74" t="e">
        <f>ROUND(S245/P245*100,1)</f>
        <v>#DIV/0!</v>
      </c>
    </row>
    <row r="246" spans="1:21" s="5" customFormat="1" ht="15.75">
      <c r="A246" s="246" t="s">
        <v>33</v>
      </c>
      <c r="B246" s="271"/>
      <c r="C246" s="92">
        <f>SUM(C248:C249)</f>
        <v>0</v>
      </c>
      <c r="D246" s="101">
        <f>SUM(D248:D249)</f>
        <v>0</v>
      </c>
      <c r="E246" s="93"/>
      <c r="F246" s="94" t="e">
        <f>#REF!</f>
        <v>#REF!</v>
      </c>
      <c r="G246" s="31" t="e">
        <f>#REF!</f>
        <v>#REF!</v>
      </c>
      <c r="H246" s="95"/>
      <c r="I246" s="92">
        <f>SUM(I248:I249)</f>
        <v>0</v>
      </c>
      <c r="J246" s="92">
        <f>SUM(J248:J249)</f>
        <v>0</v>
      </c>
      <c r="K246" s="187">
        <f>SUM(K248:K249)</f>
        <v>0</v>
      </c>
      <c r="L246" s="31">
        <f>SUM(L248:L249)</f>
        <v>0</v>
      </c>
      <c r="M246" s="207">
        <f>SUM(M248:M249)</f>
        <v>0</v>
      </c>
      <c r="N246" s="201"/>
      <c r="O246" s="91" t="e">
        <f t="shared" si="25"/>
        <v>#DIV/0!</v>
      </c>
      <c r="P246" s="52" t="e">
        <f>#REF!</f>
        <v>#REF!</v>
      </c>
      <c r="Q246" s="24"/>
      <c r="R246" s="74" t="e">
        <f t="shared" si="26"/>
        <v>#REF!</v>
      </c>
      <c r="S246" s="52" t="e">
        <f>#REF!</f>
        <v>#REF!</v>
      </c>
      <c r="T246" s="24"/>
      <c r="U246" s="74" t="e">
        <f t="shared" si="27"/>
        <v>#REF!</v>
      </c>
    </row>
    <row r="247" spans="1:21" s="4" customFormat="1" ht="15.75">
      <c r="A247" s="230" t="s">
        <v>115</v>
      </c>
      <c r="B247" s="260"/>
      <c r="C247" s="92"/>
      <c r="D247" s="101"/>
      <c r="E247" s="93"/>
      <c r="F247" s="94"/>
      <c r="G247" s="31"/>
      <c r="H247" s="95"/>
      <c r="I247" s="96"/>
      <c r="J247" s="92"/>
      <c r="K247" s="187"/>
      <c r="L247" s="31"/>
      <c r="M247" s="207"/>
      <c r="N247" s="201"/>
      <c r="O247" s="91" t="e">
        <f t="shared" si="25"/>
        <v>#DIV/0!</v>
      </c>
      <c r="P247" s="34"/>
      <c r="Q247" s="24"/>
      <c r="R247" s="74" t="e">
        <f t="shared" si="26"/>
        <v>#DIV/0!</v>
      </c>
      <c r="S247" s="34"/>
      <c r="T247" s="24"/>
      <c r="U247" s="74" t="e">
        <f t="shared" si="27"/>
        <v>#DIV/0!</v>
      </c>
    </row>
    <row r="248" spans="1:21" s="332" customFormat="1" ht="15.75">
      <c r="A248" s="335" t="s">
        <v>206</v>
      </c>
      <c r="B248" s="258"/>
      <c r="C248" s="92"/>
      <c r="D248" s="31"/>
      <c r="E248" s="93"/>
      <c r="F248" s="94"/>
      <c r="G248" s="31">
        <f>C248+F248</f>
        <v>0</v>
      </c>
      <c r="H248" s="95"/>
      <c r="I248" s="96"/>
      <c r="J248" s="92"/>
      <c r="K248" s="149"/>
      <c r="L248" s="31"/>
      <c r="M248" s="355"/>
      <c r="N248" s="201"/>
      <c r="O248" s="91" t="e">
        <f t="shared" si="25"/>
        <v>#DIV/0!</v>
      </c>
      <c r="P248" s="52"/>
      <c r="Q248" s="24"/>
      <c r="R248" s="74" t="e">
        <f t="shared" si="26"/>
        <v>#DIV/0!</v>
      </c>
      <c r="S248" s="52"/>
      <c r="T248" s="24"/>
      <c r="U248" s="74" t="e">
        <f t="shared" si="27"/>
        <v>#DIV/0!</v>
      </c>
    </row>
    <row r="249" spans="1:21" s="332" customFormat="1" ht="15.75">
      <c r="A249" s="245"/>
      <c r="B249" s="258"/>
      <c r="C249" s="92"/>
      <c r="D249" s="31"/>
      <c r="E249" s="93"/>
      <c r="F249" s="94"/>
      <c r="G249" s="31">
        <f>C249+F249</f>
        <v>0</v>
      </c>
      <c r="H249" s="95"/>
      <c r="I249" s="96"/>
      <c r="J249" s="92"/>
      <c r="K249" s="149"/>
      <c r="L249" s="31"/>
      <c r="M249" s="355"/>
      <c r="N249" s="201"/>
      <c r="O249" s="91" t="e">
        <f>ROUND(L249/J249*100,1)</f>
        <v>#DIV/0!</v>
      </c>
      <c r="P249" s="52"/>
      <c r="Q249" s="24"/>
      <c r="R249" s="74" t="e">
        <f>ROUND(P249/L249*100,1)</f>
        <v>#DIV/0!</v>
      </c>
      <c r="S249" s="52"/>
      <c r="T249" s="24"/>
      <c r="U249" s="74" t="e">
        <f>ROUND(S249/P249*100,1)</f>
        <v>#DIV/0!</v>
      </c>
    </row>
    <row r="250" spans="1:21" s="5" customFormat="1" ht="15.75">
      <c r="A250" s="246" t="s">
        <v>96</v>
      </c>
      <c r="B250" s="271"/>
      <c r="C250" s="92">
        <f>C252</f>
        <v>446.1</v>
      </c>
      <c r="D250" s="92">
        <f aca="true" t="shared" si="33" ref="D250:M250">D252</f>
        <v>0</v>
      </c>
      <c r="E250" s="92">
        <f t="shared" si="33"/>
        <v>0</v>
      </c>
      <c r="F250" s="92">
        <f t="shared" si="33"/>
        <v>0</v>
      </c>
      <c r="G250" s="92">
        <f t="shared" si="33"/>
        <v>446.1</v>
      </c>
      <c r="H250" s="92">
        <f t="shared" si="33"/>
        <v>0</v>
      </c>
      <c r="I250" s="92">
        <f t="shared" si="33"/>
        <v>0</v>
      </c>
      <c r="J250" s="92">
        <f t="shared" si="33"/>
        <v>446.1</v>
      </c>
      <c r="K250" s="92">
        <f t="shared" si="33"/>
        <v>0</v>
      </c>
      <c r="L250" s="92">
        <f t="shared" si="33"/>
        <v>431</v>
      </c>
      <c r="M250" s="92">
        <f t="shared" si="33"/>
        <v>0</v>
      </c>
      <c r="N250" s="201"/>
      <c r="O250" s="91">
        <f t="shared" si="25"/>
        <v>96.6</v>
      </c>
      <c r="P250" s="52">
        <f>P253</f>
        <v>0</v>
      </c>
      <c r="Q250" s="24"/>
      <c r="R250" s="74">
        <f t="shared" si="26"/>
        <v>0</v>
      </c>
      <c r="S250" s="52">
        <f>S253</f>
        <v>0</v>
      </c>
      <c r="T250" s="24"/>
      <c r="U250" s="74" t="e">
        <f t="shared" si="27"/>
        <v>#DIV/0!</v>
      </c>
    </row>
    <row r="251" spans="1:21" s="4" customFormat="1" ht="15.75">
      <c r="A251" s="230" t="s">
        <v>115</v>
      </c>
      <c r="B251" s="260"/>
      <c r="C251" s="92"/>
      <c r="D251" s="101"/>
      <c r="E251" s="93"/>
      <c r="F251" s="94"/>
      <c r="G251" s="31"/>
      <c r="H251" s="95"/>
      <c r="I251" s="96"/>
      <c r="J251" s="92"/>
      <c r="K251" s="187"/>
      <c r="L251" s="31"/>
      <c r="M251" s="207"/>
      <c r="N251" s="201"/>
      <c r="O251" s="91" t="e">
        <f>ROUND(L251/J251*100,1)</f>
        <v>#DIV/0!</v>
      </c>
      <c r="P251" s="34"/>
      <c r="Q251" s="24"/>
      <c r="R251" s="74" t="e">
        <f>ROUND(P251/L251*100,1)</f>
        <v>#DIV/0!</v>
      </c>
      <c r="S251" s="34"/>
      <c r="T251" s="24"/>
      <c r="U251" s="74" t="e">
        <f>ROUND(S251/P251*100,1)</f>
        <v>#DIV/0!</v>
      </c>
    </row>
    <row r="252" spans="1:21" s="332" customFormat="1" ht="25.5">
      <c r="A252" s="245" t="s">
        <v>207</v>
      </c>
      <c r="B252" s="258"/>
      <c r="C252" s="92">
        <v>446.1</v>
      </c>
      <c r="D252" s="31"/>
      <c r="E252" s="93"/>
      <c r="F252" s="94"/>
      <c r="G252" s="31">
        <f>C252+F252</f>
        <v>446.1</v>
      </c>
      <c r="H252" s="95"/>
      <c r="I252" s="96"/>
      <c r="J252" s="92">
        <v>446.1</v>
      </c>
      <c r="K252" s="149"/>
      <c r="L252" s="31">
        <v>431</v>
      </c>
      <c r="M252" s="355"/>
      <c r="N252" s="201"/>
      <c r="O252" s="91">
        <f>ROUND(L252/J252*100,1)</f>
        <v>96.6</v>
      </c>
      <c r="P252" s="52"/>
      <c r="Q252" s="24"/>
      <c r="R252" s="74">
        <f>ROUND(P252/L252*100,1)</f>
        <v>0</v>
      </c>
      <c r="S252" s="52"/>
      <c r="T252" s="24"/>
      <c r="U252" s="74" t="e">
        <f>ROUND(S252/P252*100,1)</f>
        <v>#DIV/0!</v>
      </c>
    </row>
    <row r="253" spans="1:21" s="332" customFormat="1" ht="15.75">
      <c r="A253" s="245"/>
      <c r="B253" s="258"/>
      <c r="C253" s="92"/>
      <c r="D253" s="31"/>
      <c r="E253" s="93"/>
      <c r="F253" s="94"/>
      <c r="G253" s="31">
        <f>C253+F253</f>
        <v>0</v>
      </c>
      <c r="H253" s="95"/>
      <c r="I253" s="96"/>
      <c r="J253" s="92"/>
      <c r="K253" s="149"/>
      <c r="L253" s="31"/>
      <c r="M253" s="355"/>
      <c r="N253" s="201"/>
      <c r="O253" s="91" t="e">
        <f t="shared" si="25"/>
        <v>#DIV/0!</v>
      </c>
      <c r="P253" s="52"/>
      <c r="Q253" s="24"/>
      <c r="R253" s="74" t="e">
        <f t="shared" si="26"/>
        <v>#DIV/0!</v>
      </c>
      <c r="S253" s="52"/>
      <c r="T253" s="24"/>
      <c r="U253" s="74" t="e">
        <f t="shared" si="27"/>
        <v>#DIV/0!</v>
      </c>
    </row>
    <row r="254" spans="1:21" s="5" customFormat="1" ht="25.5">
      <c r="A254" s="246" t="s">
        <v>85</v>
      </c>
      <c r="B254" s="271"/>
      <c r="C254" s="92">
        <f>SUM(C256:C258)</f>
        <v>0</v>
      </c>
      <c r="D254" s="101">
        <f>SUM(D256:D258)</f>
        <v>0</v>
      </c>
      <c r="E254" s="93"/>
      <c r="F254" s="94" t="e">
        <f>#REF!</f>
        <v>#REF!</v>
      </c>
      <c r="G254" s="31" t="e">
        <f>#REF!</f>
        <v>#REF!</v>
      </c>
      <c r="H254" s="95"/>
      <c r="I254" s="92">
        <f>SUM(I256:I258)</f>
        <v>0</v>
      </c>
      <c r="J254" s="92">
        <f>SUM(J256:J258)</f>
        <v>0</v>
      </c>
      <c r="K254" s="187">
        <f>SUM(K256:K258)</f>
        <v>0</v>
      </c>
      <c r="L254" s="31">
        <f>SUM(L256:L258)</f>
        <v>0</v>
      </c>
      <c r="M254" s="207">
        <f>SUM(M256:M258)</f>
        <v>0</v>
      </c>
      <c r="N254" s="201"/>
      <c r="O254" s="91" t="e">
        <f t="shared" si="25"/>
        <v>#DIV/0!</v>
      </c>
      <c r="P254" s="52">
        <f>P256+P257+P258</f>
        <v>0</v>
      </c>
      <c r="Q254" s="24"/>
      <c r="R254" s="74" t="e">
        <f t="shared" si="26"/>
        <v>#DIV/0!</v>
      </c>
      <c r="S254" s="52">
        <f>S256+S257+S258</f>
        <v>0</v>
      </c>
      <c r="T254" s="24"/>
      <c r="U254" s="74" t="e">
        <f t="shared" si="27"/>
        <v>#DIV/0!</v>
      </c>
    </row>
    <row r="255" spans="1:21" s="4" customFormat="1" ht="15.75">
      <c r="A255" s="230" t="s">
        <v>115</v>
      </c>
      <c r="B255" s="260"/>
      <c r="C255" s="92"/>
      <c r="D255" s="101"/>
      <c r="E255" s="93"/>
      <c r="F255" s="94"/>
      <c r="G255" s="31"/>
      <c r="H255" s="95"/>
      <c r="I255" s="96"/>
      <c r="J255" s="92"/>
      <c r="K255" s="187"/>
      <c r="L255" s="31"/>
      <c r="M255" s="207"/>
      <c r="N255" s="201"/>
      <c r="O255" s="91" t="e">
        <f t="shared" si="25"/>
        <v>#DIV/0!</v>
      </c>
      <c r="P255" s="34"/>
      <c r="Q255" s="24"/>
      <c r="R255" s="74" t="e">
        <f t="shared" si="26"/>
        <v>#DIV/0!</v>
      </c>
      <c r="S255" s="34"/>
      <c r="T255" s="24"/>
      <c r="U255" s="74" t="e">
        <f t="shared" si="27"/>
        <v>#DIV/0!</v>
      </c>
    </row>
    <row r="256" spans="1:21" s="9" customFormat="1" ht="15.75">
      <c r="A256" s="230"/>
      <c r="B256" s="260"/>
      <c r="C256" s="126"/>
      <c r="D256" s="101"/>
      <c r="E256" s="93"/>
      <c r="F256" s="100"/>
      <c r="G256" s="101">
        <f>C256+F256</f>
        <v>0</v>
      </c>
      <c r="H256" s="95"/>
      <c r="I256" s="128"/>
      <c r="J256" s="126"/>
      <c r="K256" s="187"/>
      <c r="L256" s="101"/>
      <c r="M256" s="207"/>
      <c r="N256" s="201"/>
      <c r="O256" s="91" t="e">
        <f t="shared" si="25"/>
        <v>#DIV/0!</v>
      </c>
      <c r="P256" s="47"/>
      <c r="Q256" s="24"/>
      <c r="R256" s="74" t="e">
        <f t="shared" si="26"/>
        <v>#DIV/0!</v>
      </c>
      <c r="S256" s="47"/>
      <c r="T256" s="24"/>
      <c r="U256" s="74" t="e">
        <f t="shared" si="27"/>
        <v>#DIV/0!</v>
      </c>
    </row>
    <row r="257" spans="1:21" s="9" customFormat="1" ht="15.75">
      <c r="A257" s="230"/>
      <c r="B257" s="260"/>
      <c r="C257" s="126"/>
      <c r="D257" s="101"/>
      <c r="E257" s="93"/>
      <c r="F257" s="100"/>
      <c r="G257" s="101">
        <f>C257+F257</f>
        <v>0</v>
      </c>
      <c r="H257" s="95"/>
      <c r="I257" s="128"/>
      <c r="J257" s="126"/>
      <c r="K257" s="187"/>
      <c r="L257" s="101"/>
      <c r="M257" s="207"/>
      <c r="N257" s="201"/>
      <c r="O257" s="91" t="e">
        <f t="shared" si="25"/>
        <v>#DIV/0!</v>
      </c>
      <c r="P257" s="47"/>
      <c r="Q257" s="24"/>
      <c r="R257" s="74" t="e">
        <f t="shared" si="26"/>
        <v>#DIV/0!</v>
      </c>
      <c r="S257" s="47"/>
      <c r="T257" s="24"/>
      <c r="U257" s="74" t="e">
        <f t="shared" si="27"/>
        <v>#DIV/0!</v>
      </c>
    </row>
    <row r="258" spans="1:21" s="9" customFormat="1" ht="15.75">
      <c r="A258" s="230"/>
      <c r="B258" s="260"/>
      <c r="C258" s="126"/>
      <c r="D258" s="101"/>
      <c r="E258" s="93"/>
      <c r="F258" s="100"/>
      <c r="G258" s="101">
        <f>C258+F258</f>
        <v>0</v>
      </c>
      <c r="H258" s="95"/>
      <c r="I258" s="128"/>
      <c r="J258" s="126"/>
      <c r="K258" s="187"/>
      <c r="L258" s="101"/>
      <c r="M258" s="207"/>
      <c r="N258" s="201"/>
      <c r="O258" s="91" t="e">
        <f t="shared" si="25"/>
        <v>#DIV/0!</v>
      </c>
      <c r="P258" s="47"/>
      <c r="Q258" s="24"/>
      <c r="R258" s="74" t="e">
        <f t="shared" si="26"/>
        <v>#DIV/0!</v>
      </c>
      <c r="S258" s="47"/>
      <c r="T258" s="24"/>
      <c r="U258" s="74" t="e">
        <f t="shared" si="27"/>
        <v>#DIV/0!</v>
      </c>
    </row>
    <row r="259" spans="1:21" s="28" customFormat="1" ht="25.5" hidden="1">
      <c r="A259" s="246" t="s">
        <v>101</v>
      </c>
      <c r="B259" s="271"/>
      <c r="C259" s="92">
        <f>C261</f>
        <v>0</v>
      </c>
      <c r="D259" s="101">
        <f>D261</f>
        <v>0</v>
      </c>
      <c r="E259" s="93"/>
      <c r="F259" s="94">
        <f>F261</f>
        <v>0</v>
      </c>
      <c r="G259" s="31">
        <f>G261</f>
        <v>0</v>
      </c>
      <c r="H259" s="95"/>
      <c r="I259" s="96">
        <f>I261</f>
        <v>0</v>
      </c>
      <c r="J259" s="92">
        <f>J261</f>
        <v>0</v>
      </c>
      <c r="K259" s="187">
        <f>K261</f>
        <v>0</v>
      </c>
      <c r="L259" s="31">
        <f>L261</f>
        <v>0</v>
      </c>
      <c r="M259" s="207">
        <f>M261</f>
        <v>0</v>
      </c>
      <c r="N259" s="201"/>
      <c r="O259" s="91" t="e">
        <f t="shared" si="25"/>
        <v>#DIV/0!</v>
      </c>
      <c r="P259" s="31">
        <f>P261</f>
        <v>0</v>
      </c>
      <c r="Q259" s="24"/>
      <c r="R259" s="74" t="e">
        <f t="shared" si="26"/>
        <v>#DIV/0!</v>
      </c>
      <c r="S259" s="31">
        <f>S261</f>
        <v>0</v>
      </c>
      <c r="T259" s="24"/>
      <c r="U259" s="74" t="e">
        <f t="shared" si="27"/>
        <v>#DIV/0!</v>
      </c>
    </row>
    <row r="260" spans="1:21" s="4" customFormat="1" ht="15.75" hidden="1">
      <c r="A260" s="230" t="s">
        <v>26</v>
      </c>
      <c r="B260" s="260"/>
      <c r="C260" s="92"/>
      <c r="D260" s="101"/>
      <c r="E260" s="93"/>
      <c r="F260" s="132"/>
      <c r="G260" s="43"/>
      <c r="H260" s="95"/>
      <c r="I260" s="96"/>
      <c r="J260" s="92"/>
      <c r="K260" s="187"/>
      <c r="L260" s="43"/>
      <c r="M260" s="207"/>
      <c r="N260" s="201"/>
      <c r="O260" s="91" t="e">
        <f t="shared" si="25"/>
        <v>#DIV/0!</v>
      </c>
      <c r="P260" s="18"/>
      <c r="Q260" s="24"/>
      <c r="R260" s="74" t="e">
        <f t="shared" si="26"/>
        <v>#DIV/0!</v>
      </c>
      <c r="S260" s="18"/>
      <c r="T260" s="24"/>
      <c r="U260" s="74" t="e">
        <f t="shared" si="27"/>
        <v>#DIV/0!</v>
      </c>
    </row>
    <row r="261" spans="1:21" s="4" customFormat="1" ht="15.75" hidden="1">
      <c r="A261" s="246" t="s">
        <v>96</v>
      </c>
      <c r="B261" s="271"/>
      <c r="C261" s="92">
        <f>C263</f>
        <v>0</v>
      </c>
      <c r="D261" s="101">
        <f>D263</f>
        <v>0</v>
      </c>
      <c r="E261" s="93"/>
      <c r="F261" s="94">
        <f>F263</f>
        <v>0</v>
      </c>
      <c r="G261" s="31">
        <f>G263</f>
        <v>0</v>
      </c>
      <c r="H261" s="95"/>
      <c r="I261" s="96">
        <f>I263</f>
        <v>0</v>
      </c>
      <c r="J261" s="92">
        <f>J263</f>
        <v>0</v>
      </c>
      <c r="K261" s="187">
        <f>K263</f>
        <v>0</v>
      </c>
      <c r="L261" s="31">
        <f>L263</f>
        <v>0</v>
      </c>
      <c r="M261" s="207">
        <f>M263</f>
        <v>0</v>
      </c>
      <c r="N261" s="201"/>
      <c r="O261" s="91" t="e">
        <f t="shared" si="25"/>
        <v>#DIV/0!</v>
      </c>
      <c r="P261" s="34">
        <f>P263</f>
        <v>0</v>
      </c>
      <c r="Q261" s="24"/>
      <c r="R261" s="74" t="e">
        <f t="shared" si="26"/>
        <v>#DIV/0!</v>
      </c>
      <c r="S261" s="34">
        <f>S263</f>
        <v>0</v>
      </c>
      <c r="T261" s="24"/>
      <c r="U261" s="74" t="e">
        <f t="shared" si="27"/>
        <v>#DIV/0!</v>
      </c>
    </row>
    <row r="262" spans="1:21" s="4" customFormat="1" ht="15.75" hidden="1">
      <c r="A262" s="230" t="s">
        <v>11</v>
      </c>
      <c r="B262" s="260"/>
      <c r="C262" s="92"/>
      <c r="D262" s="101"/>
      <c r="E262" s="93"/>
      <c r="F262" s="94"/>
      <c r="G262" s="31"/>
      <c r="H262" s="95"/>
      <c r="I262" s="96"/>
      <c r="J262" s="92"/>
      <c r="K262" s="187"/>
      <c r="L262" s="31"/>
      <c r="M262" s="207"/>
      <c r="N262" s="201"/>
      <c r="O262" s="91" t="e">
        <f t="shared" si="25"/>
        <v>#DIV/0!</v>
      </c>
      <c r="P262" s="34"/>
      <c r="Q262" s="24"/>
      <c r="R262" s="74" t="e">
        <f t="shared" si="26"/>
        <v>#DIV/0!</v>
      </c>
      <c r="S262" s="34"/>
      <c r="T262" s="24"/>
      <c r="U262" s="74" t="e">
        <f t="shared" si="27"/>
        <v>#DIV/0!</v>
      </c>
    </row>
    <row r="263" spans="1:21" s="9" customFormat="1" ht="25.5" hidden="1">
      <c r="A263" s="230" t="s">
        <v>52</v>
      </c>
      <c r="B263" s="260"/>
      <c r="C263" s="126"/>
      <c r="D263" s="101"/>
      <c r="E263" s="93"/>
      <c r="F263" s="100"/>
      <c r="G263" s="101"/>
      <c r="H263" s="95"/>
      <c r="I263" s="128"/>
      <c r="J263" s="126"/>
      <c r="K263" s="187"/>
      <c r="L263" s="101"/>
      <c r="M263" s="207"/>
      <c r="N263" s="201"/>
      <c r="O263" s="91" t="e">
        <f t="shared" si="25"/>
        <v>#DIV/0!</v>
      </c>
      <c r="P263" s="21"/>
      <c r="Q263" s="24"/>
      <c r="R263" s="74" t="e">
        <f t="shared" si="26"/>
        <v>#DIV/0!</v>
      </c>
      <c r="S263" s="21"/>
      <c r="T263" s="24"/>
      <c r="U263" s="74" t="e">
        <f t="shared" si="27"/>
        <v>#DIV/0!</v>
      </c>
    </row>
    <row r="264" spans="1:21" s="8" customFormat="1" ht="15.75">
      <c r="A264" s="314" t="s">
        <v>27</v>
      </c>
      <c r="B264" s="275" t="s">
        <v>145</v>
      </c>
      <c r="C264" s="315">
        <f>C266+C270</f>
        <v>1440.8</v>
      </c>
      <c r="D264" s="316">
        <f>D266+D270</f>
        <v>0</v>
      </c>
      <c r="E264" s="278">
        <f>C264/$C$82*100</f>
        <v>23.228968497081866</v>
      </c>
      <c r="F264" s="317">
        <f>F266+F270</f>
        <v>0</v>
      </c>
      <c r="G264" s="318">
        <f>G266+G270</f>
        <v>1218.3000000000002</v>
      </c>
      <c r="H264" s="281" t="e">
        <f>G264/$G$82*100</f>
        <v>#REF!</v>
      </c>
      <c r="I264" s="319">
        <f>I266+I270</f>
        <v>0</v>
      </c>
      <c r="J264" s="315">
        <f>J266+J270</f>
        <v>1440.8</v>
      </c>
      <c r="K264" s="320">
        <f>K266+K270</f>
        <v>0</v>
      </c>
      <c r="L264" s="318">
        <f>L266+L270</f>
        <v>704.2</v>
      </c>
      <c r="M264" s="321">
        <f>M266+M270</f>
        <v>0</v>
      </c>
      <c r="N264" s="286">
        <f>L264/$L$82*100</f>
        <v>12.236954141831895</v>
      </c>
      <c r="O264" s="287">
        <f t="shared" si="25"/>
        <v>48.9</v>
      </c>
      <c r="P264" s="63">
        <f>P266+P270</f>
        <v>0</v>
      </c>
      <c r="Q264" s="27" t="e">
        <f>P264/$P$82*100</f>
        <v>#REF!</v>
      </c>
      <c r="R264" s="74">
        <f t="shared" si="26"/>
        <v>0</v>
      </c>
      <c r="S264" s="63">
        <f>S266+S270</f>
        <v>0</v>
      </c>
      <c r="T264" s="27" t="e">
        <f>S264/$S$82*100</f>
        <v>#REF!</v>
      </c>
      <c r="U264" s="74" t="e">
        <f t="shared" si="27"/>
        <v>#DIV/0!</v>
      </c>
    </row>
    <row r="265" spans="1:21" s="4" customFormat="1" ht="15.75">
      <c r="A265" s="244" t="s">
        <v>11</v>
      </c>
      <c r="B265" s="258"/>
      <c r="C265" s="92"/>
      <c r="D265" s="101"/>
      <c r="E265" s="93"/>
      <c r="F265" s="132"/>
      <c r="G265" s="43"/>
      <c r="H265" s="95"/>
      <c r="I265" s="96"/>
      <c r="J265" s="92"/>
      <c r="K265" s="187"/>
      <c r="L265" s="43"/>
      <c r="M265" s="207"/>
      <c r="N265" s="201"/>
      <c r="O265" s="91" t="e">
        <f t="shared" si="25"/>
        <v>#DIV/0!</v>
      </c>
      <c r="P265" s="58"/>
      <c r="Q265" s="24"/>
      <c r="R265" s="74" t="e">
        <f t="shared" si="26"/>
        <v>#DIV/0!</v>
      </c>
      <c r="S265" s="58"/>
      <c r="T265" s="24"/>
      <c r="U265" s="74" t="e">
        <f t="shared" si="27"/>
        <v>#DIV/0!</v>
      </c>
    </row>
    <row r="266" spans="1:21" s="28" customFormat="1" ht="25.5" hidden="1">
      <c r="A266" s="243" t="s">
        <v>73</v>
      </c>
      <c r="B266" s="271"/>
      <c r="C266" s="142">
        <f>C268+C269</f>
        <v>0</v>
      </c>
      <c r="D266" s="145">
        <f>D268+D269</f>
        <v>0</v>
      </c>
      <c r="E266" s="93"/>
      <c r="F266" s="129">
        <f>F268+F269</f>
        <v>0</v>
      </c>
      <c r="G266" s="32">
        <f>G268+G269</f>
        <v>0</v>
      </c>
      <c r="H266" s="95"/>
      <c r="I266" s="143">
        <f>I268+I269</f>
        <v>0</v>
      </c>
      <c r="J266" s="142">
        <f>J268+J269</f>
        <v>0</v>
      </c>
      <c r="K266" s="196">
        <f>K268+K269</f>
        <v>0</v>
      </c>
      <c r="L266" s="32">
        <f>L268+L269</f>
        <v>0</v>
      </c>
      <c r="M266" s="217">
        <f>M268+M269</f>
        <v>0</v>
      </c>
      <c r="N266" s="201"/>
      <c r="O266" s="91" t="e">
        <f t="shared" si="25"/>
        <v>#DIV/0!</v>
      </c>
      <c r="P266" s="50">
        <f>P268+P269</f>
        <v>0</v>
      </c>
      <c r="Q266" s="24"/>
      <c r="R266" s="74" t="e">
        <f t="shared" si="26"/>
        <v>#DIV/0!</v>
      </c>
      <c r="S266" s="50">
        <f>S268+S269</f>
        <v>0</v>
      </c>
      <c r="T266" s="24"/>
      <c r="U266" s="74" t="e">
        <f t="shared" si="27"/>
        <v>#DIV/0!</v>
      </c>
    </row>
    <row r="267" spans="1:21" s="4" customFormat="1" ht="15.75" hidden="1">
      <c r="A267" s="230" t="s">
        <v>26</v>
      </c>
      <c r="B267" s="260"/>
      <c r="C267" s="92"/>
      <c r="D267" s="101"/>
      <c r="E267" s="93"/>
      <c r="F267" s="132"/>
      <c r="G267" s="43"/>
      <c r="H267" s="95"/>
      <c r="I267" s="96"/>
      <c r="J267" s="92"/>
      <c r="K267" s="187"/>
      <c r="L267" s="43"/>
      <c r="M267" s="207"/>
      <c r="N267" s="201"/>
      <c r="O267" s="91" t="e">
        <f t="shared" si="25"/>
        <v>#DIV/0!</v>
      </c>
      <c r="P267" s="58"/>
      <c r="Q267" s="24"/>
      <c r="R267" s="74" t="e">
        <f t="shared" si="26"/>
        <v>#DIV/0!</v>
      </c>
      <c r="S267" s="58"/>
      <c r="T267" s="24"/>
      <c r="U267" s="74" t="e">
        <f t="shared" si="27"/>
        <v>#DIV/0!</v>
      </c>
    </row>
    <row r="268" spans="1:21" s="4" customFormat="1" ht="15.75" hidden="1">
      <c r="A268" s="245" t="s">
        <v>36</v>
      </c>
      <c r="B268" s="258"/>
      <c r="C268" s="119"/>
      <c r="D268" s="125"/>
      <c r="E268" s="93"/>
      <c r="F268" s="129"/>
      <c r="G268" s="32">
        <f>C268+F268</f>
        <v>0</v>
      </c>
      <c r="H268" s="95"/>
      <c r="I268" s="121"/>
      <c r="J268" s="119"/>
      <c r="K268" s="191"/>
      <c r="L268" s="32"/>
      <c r="M268" s="212"/>
      <c r="N268" s="201"/>
      <c r="O268" s="91" t="e">
        <f t="shared" si="25"/>
        <v>#DIV/0!</v>
      </c>
      <c r="P268" s="59"/>
      <c r="Q268" s="24"/>
      <c r="R268" s="74" t="e">
        <f t="shared" si="26"/>
        <v>#DIV/0!</v>
      </c>
      <c r="S268" s="59"/>
      <c r="T268" s="24"/>
      <c r="U268" s="74" t="e">
        <f t="shared" si="27"/>
        <v>#DIV/0!</v>
      </c>
    </row>
    <row r="269" spans="1:21" s="4" customFormat="1" ht="15.75" hidden="1">
      <c r="A269" s="245" t="s">
        <v>37</v>
      </c>
      <c r="B269" s="258"/>
      <c r="C269" s="119"/>
      <c r="D269" s="125"/>
      <c r="E269" s="93"/>
      <c r="F269" s="129"/>
      <c r="G269" s="32">
        <f>C269+F269</f>
        <v>0</v>
      </c>
      <c r="H269" s="95"/>
      <c r="I269" s="121"/>
      <c r="J269" s="119"/>
      <c r="K269" s="191"/>
      <c r="L269" s="32"/>
      <c r="M269" s="212"/>
      <c r="N269" s="201"/>
      <c r="O269" s="91" t="e">
        <f t="shared" si="25"/>
        <v>#DIV/0!</v>
      </c>
      <c r="P269" s="59"/>
      <c r="Q269" s="24"/>
      <c r="R269" s="74" t="e">
        <f t="shared" si="26"/>
        <v>#DIV/0!</v>
      </c>
      <c r="S269" s="59"/>
      <c r="T269" s="24"/>
      <c r="U269" s="74" t="e">
        <f t="shared" si="27"/>
        <v>#DIV/0!</v>
      </c>
    </row>
    <row r="270" spans="1:21" s="28" customFormat="1" ht="25.5">
      <c r="A270" s="243" t="s">
        <v>25</v>
      </c>
      <c r="B270" s="271"/>
      <c r="C270" s="92">
        <f>C272+C291+C333</f>
        <v>1440.8</v>
      </c>
      <c r="D270" s="101">
        <f>D272+D291+D333</f>
        <v>0</v>
      </c>
      <c r="E270" s="93"/>
      <c r="F270" s="94">
        <f>F272+F291+F333</f>
        <v>0</v>
      </c>
      <c r="G270" s="31">
        <f>G272+G291+G333</f>
        <v>1218.3000000000002</v>
      </c>
      <c r="H270" s="95"/>
      <c r="I270" s="96">
        <f>I272+I291+I333</f>
        <v>0</v>
      </c>
      <c r="J270" s="92">
        <f>J272+J291+J333</f>
        <v>1440.8</v>
      </c>
      <c r="K270" s="187">
        <f>K272+K291+K333</f>
        <v>0</v>
      </c>
      <c r="L270" s="31">
        <f>L272+L291+L333</f>
        <v>704.2</v>
      </c>
      <c r="M270" s="207">
        <f>M272+M291+M333</f>
        <v>0</v>
      </c>
      <c r="N270" s="201"/>
      <c r="O270" s="91">
        <f t="shared" si="25"/>
        <v>48.9</v>
      </c>
      <c r="P270" s="49">
        <f>P272+P291+P333</f>
        <v>0</v>
      </c>
      <c r="Q270" s="24"/>
      <c r="R270" s="74">
        <f t="shared" si="26"/>
        <v>0</v>
      </c>
      <c r="S270" s="49">
        <f>S272+S291+S333</f>
        <v>0</v>
      </c>
      <c r="T270" s="24"/>
      <c r="U270" s="74" t="e">
        <f t="shared" si="27"/>
        <v>#DIV/0!</v>
      </c>
    </row>
    <row r="271" spans="1:21" s="4" customFormat="1" ht="15.75">
      <c r="A271" s="230" t="s">
        <v>11</v>
      </c>
      <c r="B271" s="260"/>
      <c r="C271" s="92"/>
      <c r="D271" s="101"/>
      <c r="E271" s="93"/>
      <c r="F271" s="94"/>
      <c r="G271" s="31"/>
      <c r="H271" s="95"/>
      <c r="I271" s="96"/>
      <c r="J271" s="92"/>
      <c r="K271" s="187"/>
      <c r="L271" s="31"/>
      <c r="M271" s="207"/>
      <c r="N271" s="201"/>
      <c r="O271" s="91" t="e">
        <f t="shared" si="25"/>
        <v>#DIV/0!</v>
      </c>
      <c r="P271" s="34"/>
      <c r="Q271" s="24"/>
      <c r="R271" s="74" t="e">
        <f t="shared" si="26"/>
        <v>#DIV/0!</v>
      </c>
      <c r="S271" s="34"/>
      <c r="T271" s="24"/>
      <c r="U271" s="74" t="e">
        <f t="shared" si="27"/>
        <v>#DIV/0!</v>
      </c>
    </row>
    <row r="272" spans="1:21" s="28" customFormat="1" ht="25.5">
      <c r="A272" s="243" t="s">
        <v>205</v>
      </c>
      <c r="B272" s="271"/>
      <c r="C272" s="92">
        <f>C274+C278+C285</f>
        <v>554</v>
      </c>
      <c r="D272" s="101">
        <f>D274+D278+D285</f>
        <v>0</v>
      </c>
      <c r="E272" s="93"/>
      <c r="F272" s="94">
        <f>F274+F278+F285</f>
        <v>0</v>
      </c>
      <c r="G272" s="31">
        <f>G274+G278+G285</f>
        <v>481.6</v>
      </c>
      <c r="H272" s="95"/>
      <c r="I272" s="96">
        <f>I274+I278+I285</f>
        <v>0</v>
      </c>
      <c r="J272" s="92">
        <f>J274+J278+J285</f>
        <v>554</v>
      </c>
      <c r="K272" s="187">
        <f>K274+K278+K285</f>
        <v>0</v>
      </c>
      <c r="L272" s="31">
        <f>L274+L278+L285</f>
        <v>0</v>
      </c>
      <c r="M272" s="207">
        <f>M274+M278+M285</f>
        <v>0</v>
      </c>
      <c r="N272" s="201"/>
      <c r="O272" s="91">
        <f t="shared" si="25"/>
        <v>0</v>
      </c>
      <c r="P272" s="37">
        <f>P274+P278+P285</f>
        <v>0</v>
      </c>
      <c r="Q272" s="24"/>
      <c r="R272" s="74" t="e">
        <f t="shared" si="26"/>
        <v>#DIV/0!</v>
      </c>
      <c r="S272" s="37">
        <f>S274+S278+S285</f>
        <v>0</v>
      </c>
      <c r="T272" s="24"/>
      <c r="U272" s="74" t="e">
        <f t="shared" si="27"/>
        <v>#DIV/0!</v>
      </c>
    </row>
    <row r="273" spans="1:21" s="4" customFormat="1" ht="15.75">
      <c r="A273" s="230" t="s">
        <v>74</v>
      </c>
      <c r="B273" s="260"/>
      <c r="C273" s="92"/>
      <c r="D273" s="101"/>
      <c r="E273" s="93"/>
      <c r="F273" s="94"/>
      <c r="G273" s="31"/>
      <c r="H273" s="95"/>
      <c r="I273" s="96"/>
      <c r="J273" s="92"/>
      <c r="K273" s="187"/>
      <c r="L273" s="31"/>
      <c r="M273" s="207"/>
      <c r="N273" s="201"/>
      <c r="O273" s="91" t="e">
        <f t="shared" si="25"/>
        <v>#DIV/0!</v>
      </c>
      <c r="P273" s="52"/>
      <c r="Q273" s="24"/>
      <c r="R273" s="74" t="e">
        <f t="shared" si="26"/>
        <v>#DIV/0!</v>
      </c>
      <c r="S273" s="52"/>
      <c r="T273" s="24"/>
      <c r="U273" s="74" t="e">
        <f t="shared" si="27"/>
        <v>#DIV/0!</v>
      </c>
    </row>
    <row r="274" spans="1:21" s="346" customFormat="1" ht="15.75">
      <c r="A274" s="344" t="s">
        <v>36</v>
      </c>
      <c r="B274" s="345"/>
      <c r="C274" s="126">
        <f>SUM(C276:C277)</f>
        <v>0</v>
      </c>
      <c r="D274" s="101">
        <f>SUM(D276:D277)</f>
        <v>0</v>
      </c>
      <c r="E274" s="348"/>
      <c r="F274" s="100">
        <f>SUM(F276:F277)</f>
        <v>0</v>
      </c>
      <c r="G274" s="101">
        <f>SUM(G276:G277)</f>
        <v>0</v>
      </c>
      <c r="H274" s="350"/>
      <c r="I274" s="128">
        <f>SUM(I276:I277)</f>
        <v>0</v>
      </c>
      <c r="J274" s="126">
        <f>SUM(J276:J277)</f>
        <v>0</v>
      </c>
      <c r="K274" s="187">
        <f>SUM(K276:K277)</f>
        <v>0</v>
      </c>
      <c r="L274" s="101">
        <f>SUM(L276:L277)</f>
        <v>0</v>
      </c>
      <c r="M274" s="207">
        <f>SUM(M276:M277)</f>
        <v>0</v>
      </c>
      <c r="N274" s="203"/>
      <c r="O274" s="352" t="e">
        <f t="shared" si="25"/>
        <v>#DIV/0!</v>
      </c>
      <c r="P274" s="357">
        <f>SUM(P276:P277)</f>
        <v>0</v>
      </c>
      <c r="Q274" s="72"/>
      <c r="R274" s="354" t="e">
        <f t="shared" si="26"/>
        <v>#DIV/0!</v>
      </c>
      <c r="S274" s="357">
        <f>SUM(S276:S277)</f>
        <v>0</v>
      </c>
      <c r="T274" s="72"/>
      <c r="U274" s="354" t="e">
        <f t="shared" si="27"/>
        <v>#DIV/0!</v>
      </c>
    </row>
    <row r="275" spans="1:21" s="9" customFormat="1" ht="25.5">
      <c r="A275" s="230" t="s">
        <v>122</v>
      </c>
      <c r="B275" s="260"/>
      <c r="C275" s="122"/>
      <c r="D275" s="125"/>
      <c r="E275" s="99"/>
      <c r="F275" s="123"/>
      <c r="G275" s="120">
        <f>C275+F275</f>
        <v>0</v>
      </c>
      <c r="H275" s="102"/>
      <c r="I275" s="124"/>
      <c r="J275" s="122"/>
      <c r="K275" s="191"/>
      <c r="L275" s="125"/>
      <c r="M275" s="212"/>
      <c r="N275" s="203"/>
      <c r="O275" s="91" t="e">
        <f t="shared" si="25"/>
        <v>#DIV/0!</v>
      </c>
      <c r="P275" s="19"/>
      <c r="Q275" s="72"/>
      <c r="R275" s="74" t="e">
        <f t="shared" si="26"/>
        <v>#DIV/0!</v>
      </c>
      <c r="S275" s="19"/>
      <c r="T275" s="72"/>
      <c r="U275" s="74" t="e">
        <f t="shared" si="27"/>
        <v>#DIV/0!</v>
      </c>
    </row>
    <row r="276" spans="1:21" s="11" customFormat="1" ht="15.75">
      <c r="A276" s="245"/>
      <c r="B276" s="258"/>
      <c r="C276" s="119"/>
      <c r="D276" s="125"/>
      <c r="E276" s="93"/>
      <c r="F276" s="94"/>
      <c r="G276" s="101">
        <f>C276+F276</f>
        <v>0</v>
      </c>
      <c r="H276" s="95"/>
      <c r="I276" s="121"/>
      <c r="J276" s="119"/>
      <c r="K276" s="191"/>
      <c r="L276" s="107"/>
      <c r="M276" s="212"/>
      <c r="N276" s="201"/>
      <c r="O276" s="91" t="e">
        <f t="shared" si="25"/>
        <v>#DIV/0!</v>
      </c>
      <c r="P276" s="35"/>
      <c r="Q276" s="24"/>
      <c r="R276" s="74" t="e">
        <f t="shared" si="26"/>
        <v>#DIV/0!</v>
      </c>
      <c r="S276" s="35"/>
      <c r="T276" s="24"/>
      <c r="U276" s="74" t="e">
        <f t="shared" si="27"/>
        <v>#DIV/0!</v>
      </c>
    </row>
    <row r="277" spans="1:21" s="11" customFormat="1" ht="15.75">
      <c r="A277" s="245"/>
      <c r="B277" s="258"/>
      <c r="C277" s="119"/>
      <c r="D277" s="125"/>
      <c r="E277" s="93"/>
      <c r="F277" s="94"/>
      <c r="G277" s="101">
        <f>C277+F277</f>
        <v>0</v>
      </c>
      <c r="H277" s="95"/>
      <c r="I277" s="121"/>
      <c r="J277" s="119"/>
      <c r="K277" s="191"/>
      <c r="L277" s="107"/>
      <c r="M277" s="212"/>
      <c r="N277" s="201"/>
      <c r="O277" s="91" t="e">
        <f t="shared" si="25"/>
        <v>#DIV/0!</v>
      </c>
      <c r="P277" s="35"/>
      <c r="Q277" s="24"/>
      <c r="R277" s="74" t="e">
        <f t="shared" si="26"/>
        <v>#DIV/0!</v>
      </c>
      <c r="S277" s="35"/>
      <c r="T277" s="24"/>
      <c r="U277" s="74" t="e">
        <f t="shared" si="27"/>
        <v>#DIV/0!</v>
      </c>
    </row>
    <row r="278" spans="1:21" s="346" customFormat="1" ht="15.75">
      <c r="A278" s="344" t="s">
        <v>37</v>
      </c>
      <c r="B278" s="345"/>
      <c r="C278" s="126">
        <f>SUM(C280:C284)</f>
        <v>554</v>
      </c>
      <c r="D278" s="126">
        <f aca="true" t="shared" si="34" ref="D278:J278">SUM(D280:D284)</f>
        <v>0</v>
      </c>
      <c r="E278" s="126">
        <f t="shared" si="34"/>
        <v>0</v>
      </c>
      <c r="F278" s="126">
        <f t="shared" si="34"/>
        <v>0</v>
      </c>
      <c r="G278" s="126">
        <f t="shared" si="34"/>
        <v>481.6</v>
      </c>
      <c r="H278" s="126">
        <f t="shared" si="34"/>
        <v>0</v>
      </c>
      <c r="I278" s="126">
        <f t="shared" si="34"/>
        <v>0</v>
      </c>
      <c r="J278" s="126">
        <f t="shared" si="34"/>
        <v>554</v>
      </c>
      <c r="K278" s="187">
        <f>SUM(K282:K284)</f>
        <v>0</v>
      </c>
      <c r="L278" s="101">
        <f>SUM(L282:L284)</f>
        <v>0</v>
      </c>
      <c r="M278" s="207">
        <f>SUM(M282:M284)</f>
        <v>0</v>
      </c>
      <c r="N278" s="203"/>
      <c r="O278" s="352">
        <f t="shared" si="25"/>
        <v>0</v>
      </c>
      <c r="P278" s="357">
        <f>SUM(P282:P284)</f>
        <v>0</v>
      </c>
      <c r="Q278" s="72"/>
      <c r="R278" s="354" t="e">
        <f t="shared" si="26"/>
        <v>#DIV/0!</v>
      </c>
      <c r="S278" s="357">
        <f>SUM(S282:S284)</f>
        <v>0</v>
      </c>
      <c r="T278" s="72"/>
      <c r="U278" s="354" t="e">
        <f t="shared" si="27"/>
        <v>#DIV/0!</v>
      </c>
    </row>
    <row r="279" spans="1:21" s="9" customFormat="1" ht="25.5">
      <c r="A279" s="230" t="s">
        <v>122</v>
      </c>
      <c r="B279" s="260"/>
      <c r="C279" s="122"/>
      <c r="D279" s="125"/>
      <c r="E279" s="99"/>
      <c r="F279" s="123"/>
      <c r="G279" s="120">
        <f>C279+F279</f>
        <v>0</v>
      </c>
      <c r="H279" s="102"/>
      <c r="I279" s="124"/>
      <c r="J279" s="122"/>
      <c r="K279" s="191"/>
      <c r="L279" s="125"/>
      <c r="M279" s="212"/>
      <c r="N279" s="203"/>
      <c r="O279" s="91" t="e">
        <f t="shared" si="25"/>
        <v>#DIV/0!</v>
      </c>
      <c r="P279" s="19"/>
      <c r="Q279" s="72"/>
      <c r="R279" s="74" t="e">
        <f t="shared" si="26"/>
        <v>#DIV/0!</v>
      </c>
      <c r="S279" s="19"/>
      <c r="T279" s="72"/>
      <c r="U279" s="74" t="e">
        <f t="shared" si="27"/>
        <v>#DIV/0!</v>
      </c>
    </row>
    <row r="280" spans="1:21" s="9" customFormat="1" ht="76.5">
      <c r="A280" s="390" t="s">
        <v>243</v>
      </c>
      <c r="B280" s="260"/>
      <c r="C280" s="122">
        <v>65.2</v>
      </c>
      <c r="D280" s="125"/>
      <c r="E280" s="99"/>
      <c r="F280" s="123"/>
      <c r="G280" s="120"/>
      <c r="H280" s="102"/>
      <c r="I280" s="124"/>
      <c r="J280" s="122">
        <v>65.2</v>
      </c>
      <c r="K280" s="191"/>
      <c r="L280" s="125"/>
      <c r="M280" s="212"/>
      <c r="N280" s="203"/>
      <c r="O280" s="91">
        <f t="shared" si="25"/>
        <v>0</v>
      </c>
      <c r="P280" s="19"/>
      <c r="Q280" s="72"/>
      <c r="R280" s="74" t="e">
        <f t="shared" si="26"/>
        <v>#DIV/0!</v>
      </c>
      <c r="S280" s="19"/>
      <c r="T280" s="72"/>
      <c r="U280" s="74" t="e">
        <f t="shared" si="27"/>
        <v>#DIV/0!</v>
      </c>
    </row>
    <row r="281" spans="1:21" s="9" customFormat="1" ht="66" customHeight="1">
      <c r="A281" s="393" t="s">
        <v>246</v>
      </c>
      <c r="B281" s="260"/>
      <c r="C281" s="122">
        <v>7.2</v>
      </c>
      <c r="D281" s="125"/>
      <c r="E281" s="99"/>
      <c r="F281" s="123"/>
      <c r="G281" s="120"/>
      <c r="H281" s="102"/>
      <c r="I281" s="124"/>
      <c r="J281" s="122">
        <v>7.2</v>
      </c>
      <c r="K281" s="191"/>
      <c r="L281" s="125"/>
      <c r="M281" s="212"/>
      <c r="N281" s="203"/>
      <c r="O281" s="91"/>
      <c r="P281" s="19"/>
      <c r="Q281" s="72"/>
      <c r="R281" s="74"/>
      <c r="S281" s="19"/>
      <c r="T281" s="72"/>
      <c r="U281" s="74"/>
    </row>
    <row r="282" spans="1:21" s="11" customFormat="1" ht="89.25">
      <c r="A282" s="391" t="s">
        <v>244</v>
      </c>
      <c r="B282" s="258"/>
      <c r="C282" s="119">
        <v>351.6</v>
      </c>
      <c r="D282" s="125"/>
      <c r="E282" s="93"/>
      <c r="F282" s="94"/>
      <c r="G282" s="101">
        <f>C282+F282</f>
        <v>351.6</v>
      </c>
      <c r="H282" s="95"/>
      <c r="I282" s="121"/>
      <c r="J282" s="119">
        <v>351.6</v>
      </c>
      <c r="K282" s="191"/>
      <c r="L282" s="107"/>
      <c r="M282" s="212"/>
      <c r="N282" s="201"/>
      <c r="O282" s="91">
        <f t="shared" si="25"/>
        <v>0</v>
      </c>
      <c r="P282" s="35"/>
      <c r="Q282" s="24"/>
      <c r="R282" s="74" t="e">
        <f t="shared" si="26"/>
        <v>#DIV/0!</v>
      </c>
      <c r="S282" s="35"/>
      <c r="T282" s="24"/>
      <c r="U282" s="74" t="e">
        <f t="shared" si="27"/>
        <v>#DIV/0!</v>
      </c>
    </row>
    <row r="283" spans="1:21" s="11" customFormat="1" ht="25.5">
      <c r="A283" s="391" t="s">
        <v>261</v>
      </c>
      <c r="B283" s="258"/>
      <c r="C283" s="119"/>
      <c r="D283" s="125"/>
      <c r="E283" s="93"/>
      <c r="F283" s="94"/>
      <c r="G283" s="101"/>
      <c r="H283" s="95"/>
      <c r="I283" s="121"/>
      <c r="J283" s="119"/>
      <c r="K283" s="191"/>
      <c r="L283" s="107"/>
      <c r="M283" s="212"/>
      <c r="N283" s="201"/>
      <c r="O283" s="91"/>
      <c r="P283" s="35"/>
      <c r="Q283" s="24"/>
      <c r="R283" s="74"/>
      <c r="S283" s="35"/>
      <c r="T283" s="24"/>
      <c r="U283" s="74"/>
    </row>
    <row r="284" spans="1:21" s="11" customFormat="1" ht="63.75">
      <c r="A284" s="392" t="s">
        <v>245</v>
      </c>
      <c r="B284" s="258"/>
      <c r="C284" s="119">
        <v>130</v>
      </c>
      <c r="D284" s="125"/>
      <c r="E284" s="93"/>
      <c r="F284" s="94"/>
      <c r="G284" s="101">
        <f>C284+F284</f>
        <v>130</v>
      </c>
      <c r="H284" s="95"/>
      <c r="I284" s="121"/>
      <c r="J284" s="119">
        <v>130</v>
      </c>
      <c r="K284" s="191"/>
      <c r="L284" s="107"/>
      <c r="M284" s="212"/>
      <c r="N284" s="201"/>
      <c r="O284" s="91">
        <f aca="true" t="shared" si="35" ref="O284:O374">ROUND(L284/J284*100,1)</f>
        <v>0</v>
      </c>
      <c r="P284" s="35"/>
      <c r="Q284" s="24"/>
      <c r="R284" s="74" t="e">
        <f aca="true" t="shared" si="36" ref="R284:R374">ROUND(P284/L284*100,1)</f>
        <v>#DIV/0!</v>
      </c>
      <c r="S284" s="35"/>
      <c r="T284" s="24"/>
      <c r="U284" s="74" t="e">
        <f aca="true" t="shared" si="37" ref="U284:U374">ROUND(S284/P284*100,1)</f>
        <v>#DIV/0!</v>
      </c>
    </row>
    <row r="285" spans="1:21" s="346" customFormat="1" ht="15.75">
      <c r="A285" s="344" t="s">
        <v>117</v>
      </c>
      <c r="B285" s="345"/>
      <c r="C285" s="126">
        <f>SUM(C287:C290)</f>
        <v>0</v>
      </c>
      <c r="D285" s="101">
        <f>SUM(D287:D290)</f>
        <v>0</v>
      </c>
      <c r="E285" s="348"/>
      <c r="F285" s="100">
        <f>SUM(F287:F290)</f>
        <v>0</v>
      </c>
      <c r="G285" s="101">
        <f>SUM(G287:G290)</f>
        <v>0</v>
      </c>
      <c r="H285" s="350"/>
      <c r="I285" s="128">
        <f>SUM(I287:I290)</f>
        <v>0</v>
      </c>
      <c r="J285" s="126">
        <f>SUM(J287:J290)</f>
        <v>0</v>
      </c>
      <c r="K285" s="187">
        <f>SUM(K287:K290)</f>
        <v>0</v>
      </c>
      <c r="L285" s="101">
        <f>SUM(L287:L290)</f>
        <v>0</v>
      </c>
      <c r="M285" s="207">
        <f>SUM(M287:M290)</f>
        <v>0</v>
      </c>
      <c r="N285" s="203"/>
      <c r="O285" s="352" t="e">
        <f t="shared" si="35"/>
        <v>#DIV/0!</v>
      </c>
      <c r="P285" s="357">
        <f>SUM(P287:P290)</f>
        <v>0</v>
      </c>
      <c r="Q285" s="72"/>
      <c r="R285" s="354" t="e">
        <f t="shared" si="36"/>
        <v>#DIV/0!</v>
      </c>
      <c r="S285" s="357">
        <f>SUM(S287:S290)</f>
        <v>0</v>
      </c>
      <c r="T285" s="72"/>
      <c r="U285" s="354" t="e">
        <f t="shared" si="37"/>
        <v>#DIV/0!</v>
      </c>
    </row>
    <row r="286" spans="1:21" s="9" customFormat="1" ht="25.5">
      <c r="A286" s="230" t="s">
        <v>122</v>
      </c>
      <c r="B286" s="260"/>
      <c r="C286" s="122"/>
      <c r="D286" s="125"/>
      <c r="E286" s="99"/>
      <c r="F286" s="123"/>
      <c r="G286" s="120">
        <f>C286+F286</f>
        <v>0</v>
      </c>
      <c r="H286" s="102"/>
      <c r="I286" s="124"/>
      <c r="J286" s="122"/>
      <c r="K286" s="191"/>
      <c r="L286" s="125"/>
      <c r="M286" s="212"/>
      <c r="N286" s="203"/>
      <c r="O286" s="91" t="e">
        <f t="shared" si="35"/>
        <v>#DIV/0!</v>
      </c>
      <c r="P286" s="19"/>
      <c r="Q286" s="72"/>
      <c r="R286" s="74" t="e">
        <f t="shared" si="36"/>
        <v>#DIV/0!</v>
      </c>
      <c r="S286" s="19"/>
      <c r="T286" s="72"/>
      <c r="U286" s="74" t="e">
        <f t="shared" si="37"/>
        <v>#DIV/0!</v>
      </c>
    </row>
    <row r="287" spans="1:21" s="11" customFormat="1" ht="15.75">
      <c r="A287" s="245"/>
      <c r="B287" s="258"/>
      <c r="C287" s="119"/>
      <c r="D287" s="125"/>
      <c r="E287" s="93"/>
      <c r="F287" s="94"/>
      <c r="G287" s="101">
        <f>C287+F287</f>
        <v>0</v>
      </c>
      <c r="H287" s="95"/>
      <c r="I287" s="121"/>
      <c r="J287" s="119"/>
      <c r="K287" s="191"/>
      <c r="L287" s="107"/>
      <c r="M287" s="212"/>
      <c r="N287" s="201"/>
      <c r="O287" s="91" t="e">
        <f t="shared" si="35"/>
        <v>#DIV/0!</v>
      </c>
      <c r="P287" s="35"/>
      <c r="Q287" s="24"/>
      <c r="R287" s="74" t="e">
        <f t="shared" si="36"/>
        <v>#DIV/0!</v>
      </c>
      <c r="S287" s="35"/>
      <c r="T287" s="24"/>
      <c r="U287" s="74" t="e">
        <f t="shared" si="37"/>
        <v>#DIV/0!</v>
      </c>
    </row>
    <row r="288" spans="1:21" s="11" customFormat="1" ht="15.75">
      <c r="A288" s="245"/>
      <c r="B288" s="258"/>
      <c r="C288" s="119"/>
      <c r="D288" s="125"/>
      <c r="E288" s="93"/>
      <c r="F288" s="94"/>
      <c r="G288" s="101"/>
      <c r="H288" s="95"/>
      <c r="I288" s="121"/>
      <c r="J288" s="119"/>
      <c r="K288" s="191"/>
      <c r="L288" s="107"/>
      <c r="M288" s="212"/>
      <c r="N288" s="201"/>
      <c r="O288" s="91" t="e">
        <f t="shared" si="35"/>
        <v>#DIV/0!</v>
      </c>
      <c r="P288" s="35"/>
      <c r="Q288" s="24"/>
      <c r="R288" s="74" t="e">
        <f t="shared" si="36"/>
        <v>#DIV/0!</v>
      </c>
      <c r="S288" s="35"/>
      <c r="T288" s="24"/>
      <c r="U288" s="74" t="e">
        <f t="shared" si="37"/>
        <v>#DIV/0!</v>
      </c>
    </row>
    <row r="289" spans="1:21" s="11" customFormat="1" ht="15.75">
      <c r="A289" s="245"/>
      <c r="B289" s="258"/>
      <c r="C289" s="119"/>
      <c r="D289" s="125"/>
      <c r="E289" s="93"/>
      <c r="F289" s="94"/>
      <c r="G289" s="101"/>
      <c r="H289" s="95"/>
      <c r="I289" s="121"/>
      <c r="J289" s="119"/>
      <c r="K289" s="191"/>
      <c r="L289" s="107"/>
      <c r="M289" s="212"/>
      <c r="N289" s="201"/>
      <c r="O289" s="91" t="e">
        <f t="shared" si="35"/>
        <v>#DIV/0!</v>
      </c>
      <c r="P289" s="35"/>
      <c r="Q289" s="24"/>
      <c r="R289" s="74" t="e">
        <f t="shared" si="36"/>
        <v>#DIV/0!</v>
      </c>
      <c r="S289" s="35"/>
      <c r="T289" s="24"/>
      <c r="U289" s="74" t="e">
        <f t="shared" si="37"/>
        <v>#DIV/0!</v>
      </c>
    </row>
    <row r="290" spans="1:21" s="11" customFormat="1" ht="15.75">
      <c r="A290" s="245"/>
      <c r="B290" s="258"/>
      <c r="C290" s="119"/>
      <c r="D290" s="125"/>
      <c r="E290" s="93"/>
      <c r="F290" s="94"/>
      <c r="G290" s="101">
        <f>C290+F290</f>
        <v>0</v>
      </c>
      <c r="H290" s="95"/>
      <c r="I290" s="121"/>
      <c r="J290" s="119"/>
      <c r="K290" s="191"/>
      <c r="L290" s="107"/>
      <c r="M290" s="212"/>
      <c r="N290" s="201"/>
      <c r="O290" s="91" t="e">
        <f t="shared" si="35"/>
        <v>#DIV/0!</v>
      </c>
      <c r="P290" s="35"/>
      <c r="Q290" s="24"/>
      <c r="R290" s="74" t="e">
        <f t="shared" si="36"/>
        <v>#DIV/0!</v>
      </c>
      <c r="S290" s="35"/>
      <c r="T290" s="24"/>
      <c r="U290" s="74" t="e">
        <f t="shared" si="37"/>
        <v>#DIV/0!</v>
      </c>
    </row>
    <row r="291" spans="1:21" s="28" customFormat="1" ht="25.5">
      <c r="A291" s="246" t="s">
        <v>75</v>
      </c>
      <c r="B291" s="271"/>
      <c r="C291" s="142">
        <f>C293+C303+C317</f>
        <v>886.8</v>
      </c>
      <c r="D291" s="145">
        <f>D293+D303+D317</f>
        <v>0</v>
      </c>
      <c r="E291" s="93"/>
      <c r="F291" s="129">
        <f>F293+F303+F317</f>
        <v>0</v>
      </c>
      <c r="G291" s="32">
        <f>G293+G303+G317</f>
        <v>736.7</v>
      </c>
      <c r="H291" s="95"/>
      <c r="I291" s="143">
        <f>I293+I303+I317</f>
        <v>0</v>
      </c>
      <c r="J291" s="142">
        <f>J293+J303+J317</f>
        <v>886.8</v>
      </c>
      <c r="K291" s="196">
        <f>K293+K303+K317</f>
        <v>0</v>
      </c>
      <c r="L291" s="32">
        <f>L293+L303+L317</f>
        <v>704.2</v>
      </c>
      <c r="M291" s="217">
        <f>M293+M303+M317</f>
        <v>0</v>
      </c>
      <c r="N291" s="201"/>
      <c r="O291" s="91">
        <f t="shared" si="35"/>
        <v>79.4</v>
      </c>
      <c r="P291" s="50">
        <f>P293+P303+P317</f>
        <v>0</v>
      </c>
      <c r="Q291" s="24"/>
      <c r="R291" s="74">
        <f t="shared" si="36"/>
        <v>0</v>
      </c>
      <c r="S291" s="50">
        <f>S293+S303+S317</f>
        <v>0</v>
      </c>
      <c r="T291" s="24"/>
      <c r="U291" s="74" t="e">
        <f t="shared" si="37"/>
        <v>#DIV/0!</v>
      </c>
    </row>
    <row r="292" spans="1:21" s="4" customFormat="1" ht="15.75">
      <c r="A292" s="230" t="s">
        <v>26</v>
      </c>
      <c r="B292" s="260"/>
      <c r="C292" s="92"/>
      <c r="D292" s="101"/>
      <c r="E292" s="93"/>
      <c r="F292" s="132"/>
      <c r="G292" s="43"/>
      <c r="H292" s="95"/>
      <c r="I292" s="96"/>
      <c r="J292" s="92"/>
      <c r="K292" s="187"/>
      <c r="L292" s="43"/>
      <c r="M292" s="207"/>
      <c r="N292" s="201"/>
      <c r="O292" s="91" t="e">
        <f t="shared" si="35"/>
        <v>#DIV/0!</v>
      </c>
      <c r="P292" s="58"/>
      <c r="Q292" s="24"/>
      <c r="R292" s="74" t="e">
        <f t="shared" si="36"/>
        <v>#DIV/0!</v>
      </c>
      <c r="S292" s="58"/>
      <c r="T292" s="24"/>
      <c r="U292" s="74" t="e">
        <f t="shared" si="37"/>
        <v>#DIV/0!</v>
      </c>
    </row>
    <row r="293" spans="1:21" s="4" customFormat="1" ht="15.75">
      <c r="A293" s="246" t="s">
        <v>36</v>
      </c>
      <c r="B293" s="271"/>
      <c r="C293" s="92">
        <f>SUM(C295:C298)</f>
        <v>212.1</v>
      </c>
      <c r="D293" s="101">
        <f>SUM(D295:D298)</f>
        <v>0</v>
      </c>
      <c r="E293" s="93"/>
      <c r="F293" s="94">
        <f>SUM(F295:F302)</f>
        <v>0</v>
      </c>
      <c r="G293" s="31">
        <f>SUM(G295:G302)</f>
        <v>212.1</v>
      </c>
      <c r="H293" s="95"/>
      <c r="I293" s="96">
        <f>SUM(I295:I298)</f>
        <v>0</v>
      </c>
      <c r="J293" s="92">
        <f>SUM(J295:J298)</f>
        <v>212.1</v>
      </c>
      <c r="K293" s="187">
        <f>SUM(K295:K298)</f>
        <v>0</v>
      </c>
      <c r="L293" s="31">
        <f>SUM(L295:L298)</f>
        <v>232.1</v>
      </c>
      <c r="M293" s="207">
        <f>SUM(M295:M298)</f>
        <v>0</v>
      </c>
      <c r="N293" s="201"/>
      <c r="O293" s="91">
        <f t="shared" si="35"/>
        <v>109.4</v>
      </c>
      <c r="P293" s="52">
        <f>SUM(P295:P302)</f>
        <v>0</v>
      </c>
      <c r="Q293" s="24"/>
      <c r="R293" s="74">
        <f t="shared" si="36"/>
        <v>0</v>
      </c>
      <c r="S293" s="52">
        <f>SUM(S295:S302)</f>
        <v>0</v>
      </c>
      <c r="T293" s="24"/>
      <c r="U293" s="74" t="e">
        <f t="shared" si="37"/>
        <v>#DIV/0!</v>
      </c>
    </row>
    <row r="294" spans="1:21" s="4" customFormat="1" ht="15.75">
      <c r="A294" s="230" t="s">
        <v>115</v>
      </c>
      <c r="B294" s="260"/>
      <c r="C294" s="92"/>
      <c r="D294" s="101"/>
      <c r="E294" s="93"/>
      <c r="F294" s="94"/>
      <c r="G294" s="31"/>
      <c r="H294" s="95"/>
      <c r="I294" s="96"/>
      <c r="J294" s="92"/>
      <c r="K294" s="187"/>
      <c r="L294" s="31"/>
      <c r="M294" s="207"/>
      <c r="N294" s="201"/>
      <c r="O294" s="91" t="e">
        <f t="shared" si="35"/>
        <v>#DIV/0!</v>
      </c>
      <c r="P294" s="34"/>
      <c r="Q294" s="24"/>
      <c r="R294" s="74" t="e">
        <f t="shared" si="36"/>
        <v>#DIV/0!</v>
      </c>
      <c r="S294" s="34"/>
      <c r="T294" s="24"/>
      <c r="U294" s="74" t="e">
        <f t="shared" si="37"/>
        <v>#DIV/0!</v>
      </c>
    </row>
    <row r="295" spans="1:21" s="332" customFormat="1" ht="29.25" customHeight="1">
      <c r="A295" s="245" t="s">
        <v>161</v>
      </c>
      <c r="B295" s="258"/>
      <c r="C295" s="119">
        <v>32.1</v>
      </c>
      <c r="D295" s="125"/>
      <c r="E295" s="93"/>
      <c r="F295" s="129"/>
      <c r="G295" s="32">
        <f>C295+F295</f>
        <v>32.1</v>
      </c>
      <c r="H295" s="95"/>
      <c r="I295" s="121"/>
      <c r="J295" s="119">
        <v>32.1</v>
      </c>
      <c r="K295" s="191"/>
      <c r="L295" s="32">
        <v>32.1</v>
      </c>
      <c r="M295" s="212"/>
      <c r="N295" s="201"/>
      <c r="O295" s="91">
        <f t="shared" si="35"/>
        <v>100</v>
      </c>
      <c r="P295" s="59"/>
      <c r="Q295" s="24"/>
      <c r="R295" s="74">
        <f t="shared" si="36"/>
        <v>0</v>
      </c>
      <c r="S295" s="59"/>
      <c r="T295" s="24"/>
      <c r="U295" s="74" t="e">
        <f t="shared" si="37"/>
        <v>#DIV/0!</v>
      </c>
    </row>
    <row r="296" spans="1:21" s="332" customFormat="1" ht="24">
      <c r="A296" s="335" t="s">
        <v>162</v>
      </c>
      <c r="B296" s="258"/>
      <c r="C296" s="119"/>
      <c r="D296" s="125"/>
      <c r="E296" s="93"/>
      <c r="F296" s="129"/>
      <c r="G296" s="32">
        <f>C296+F296</f>
        <v>0</v>
      </c>
      <c r="H296" s="95"/>
      <c r="I296" s="121"/>
      <c r="J296" s="119"/>
      <c r="K296" s="191"/>
      <c r="L296" s="32"/>
      <c r="M296" s="212"/>
      <c r="N296" s="201"/>
      <c r="O296" s="91" t="e">
        <f t="shared" si="35"/>
        <v>#DIV/0!</v>
      </c>
      <c r="P296" s="59"/>
      <c r="Q296" s="24"/>
      <c r="R296" s="74" t="e">
        <f t="shared" si="36"/>
        <v>#DIV/0!</v>
      </c>
      <c r="S296" s="59"/>
      <c r="T296" s="24"/>
      <c r="U296" s="74" t="e">
        <f t="shared" si="37"/>
        <v>#DIV/0!</v>
      </c>
    </row>
    <row r="297" spans="1:21" s="332" customFormat="1" ht="15.75">
      <c r="A297" s="245" t="s">
        <v>163</v>
      </c>
      <c r="B297" s="258"/>
      <c r="C297" s="119">
        <v>180</v>
      </c>
      <c r="D297" s="125"/>
      <c r="E297" s="93"/>
      <c r="F297" s="129"/>
      <c r="G297" s="32">
        <f>C297+F297</f>
        <v>180</v>
      </c>
      <c r="H297" s="95"/>
      <c r="I297" s="121"/>
      <c r="J297" s="119">
        <v>180</v>
      </c>
      <c r="K297" s="191"/>
      <c r="L297" s="32">
        <v>200</v>
      </c>
      <c r="M297" s="212"/>
      <c r="N297" s="201"/>
      <c r="O297" s="91">
        <f>ROUND(L297/J297*100,1)</f>
        <v>111.1</v>
      </c>
      <c r="P297" s="59"/>
      <c r="Q297" s="24"/>
      <c r="R297" s="74">
        <f>ROUND(P297/L297*100,1)</f>
        <v>0</v>
      </c>
      <c r="S297" s="59"/>
      <c r="T297" s="24"/>
      <c r="U297" s="74" t="e">
        <f>ROUND(S297/P297*100,1)</f>
        <v>#DIV/0!</v>
      </c>
    </row>
    <row r="298" spans="1:21" s="332" customFormat="1" ht="25.5">
      <c r="A298" s="245" t="s">
        <v>164</v>
      </c>
      <c r="B298" s="258"/>
      <c r="C298" s="119">
        <f>SUM(C300:C302)</f>
        <v>0</v>
      </c>
      <c r="D298" s="125">
        <f>SUM(D300:D302)</f>
        <v>0</v>
      </c>
      <c r="E298" s="93"/>
      <c r="F298" s="129"/>
      <c r="G298" s="32">
        <f>C298+F298</f>
        <v>0</v>
      </c>
      <c r="H298" s="95"/>
      <c r="I298" s="121">
        <f>SUM(I300:I302)</f>
        <v>0</v>
      </c>
      <c r="J298" s="119">
        <f>SUM(J300:J302)</f>
        <v>0</v>
      </c>
      <c r="K298" s="191">
        <f>SUM(K300:K302)</f>
        <v>0</v>
      </c>
      <c r="L298" s="32">
        <f>SUM(L300:L302)</f>
        <v>0</v>
      </c>
      <c r="M298" s="212">
        <f>SUM(M300:M302)</f>
        <v>0</v>
      </c>
      <c r="N298" s="201"/>
      <c r="O298" s="91" t="e">
        <f>ROUND(L298/J298*100,1)</f>
        <v>#DIV/0!</v>
      </c>
      <c r="P298" s="59"/>
      <c r="Q298" s="24"/>
      <c r="R298" s="74" t="e">
        <f>ROUND(P298/L298*100,1)</f>
        <v>#DIV/0!</v>
      </c>
      <c r="S298" s="59"/>
      <c r="T298" s="24"/>
      <c r="U298" s="74" t="e">
        <f>ROUND(S298/P298*100,1)</f>
        <v>#DIV/0!</v>
      </c>
    </row>
    <row r="299" spans="1:21" s="9" customFormat="1" ht="15.75">
      <c r="A299" s="230" t="s">
        <v>115</v>
      </c>
      <c r="B299" s="260"/>
      <c r="C299" s="126"/>
      <c r="D299" s="101"/>
      <c r="E299" s="99"/>
      <c r="F299" s="100"/>
      <c r="G299" s="101"/>
      <c r="H299" s="102"/>
      <c r="I299" s="128"/>
      <c r="J299" s="126"/>
      <c r="K299" s="187"/>
      <c r="L299" s="101"/>
      <c r="M299" s="207"/>
      <c r="N299" s="203"/>
      <c r="O299" s="333" t="e">
        <f>ROUND(L299/J299*100,1)</f>
        <v>#DIV/0!</v>
      </c>
      <c r="P299" s="21"/>
      <c r="Q299" s="72"/>
      <c r="R299" s="334" t="e">
        <f>ROUND(P299/L299*100,1)</f>
        <v>#DIV/0!</v>
      </c>
      <c r="S299" s="21"/>
      <c r="T299" s="72"/>
      <c r="U299" s="334" t="e">
        <f>ROUND(S299/P299*100,1)</f>
        <v>#DIV/0!</v>
      </c>
    </row>
    <row r="300" spans="1:21" s="9" customFormat="1" ht="15.75">
      <c r="A300" s="230" t="s">
        <v>157</v>
      </c>
      <c r="B300" s="260"/>
      <c r="C300" s="122"/>
      <c r="D300" s="125"/>
      <c r="E300" s="99"/>
      <c r="F300" s="144"/>
      <c r="G300" s="145">
        <f>C300+F300</f>
        <v>0</v>
      </c>
      <c r="H300" s="102"/>
      <c r="I300" s="124"/>
      <c r="J300" s="122"/>
      <c r="K300" s="191"/>
      <c r="L300" s="145"/>
      <c r="M300" s="212"/>
      <c r="N300" s="203"/>
      <c r="O300" s="333" t="e">
        <f>ROUND(L300/J300*100,1)</f>
        <v>#DIV/0!</v>
      </c>
      <c r="P300" s="64"/>
      <c r="Q300" s="72"/>
      <c r="R300" s="334" t="e">
        <f>ROUND(P300/L300*100,1)</f>
        <v>#DIV/0!</v>
      </c>
      <c r="S300" s="64"/>
      <c r="T300" s="72"/>
      <c r="U300" s="334" t="e">
        <f>ROUND(S300/P300*100,1)</f>
        <v>#DIV/0!</v>
      </c>
    </row>
    <row r="301" spans="1:21" s="9" customFormat="1" ht="15.75">
      <c r="A301" s="230" t="s">
        <v>157</v>
      </c>
      <c r="B301" s="260"/>
      <c r="C301" s="122"/>
      <c r="D301" s="125"/>
      <c r="E301" s="99"/>
      <c r="F301" s="144"/>
      <c r="G301" s="145">
        <f>C301+F301</f>
        <v>0</v>
      </c>
      <c r="H301" s="102"/>
      <c r="I301" s="124"/>
      <c r="J301" s="122"/>
      <c r="K301" s="191"/>
      <c r="L301" s="145"/>
      <c r="M301" s="212"/>
      <c r="N301" s="203"/>
      <c r="O301" s="333" t="e">
        <f>ROUND(L301/J301*100,1)</f>
        <v>#DIV/0!</v>
      </c>
      <c r="P301" s="64"/>
      <c r="Q301" s="72"/>
      <c r="R301" s="334" t="e">
        <f>ROUND(P301/L301*100,1)</f>
        <v>#DIV/0!</v>
      </c>
      <c r="S301" s="64"/>
      <c r="T301" s="72"/>
      <c r="U301" s="334" t="e">
        <f>ROUND(S301/P301*100,1)</f>
        <v>#DIV/0!</v>
      </c>
    </row>
    <row r="302" spans="1:21" s="9" customFormat="1" ht="15.75">
      <c r="A302" s="230" t="s">
        <v>157</v>
      </c>
      <c r="B302" s="260"/>
      <c r="C302" s="122"/>
      <c r="D302" s="125"/>
      <c r="E302" s="99"/>
      <c r="F302" s="144"/>
      <c r="G302" s="145">
        <f>C302+F302</f>
        <v>0</v>
      </c>
      <c r="H302" s="102"/>
      <c r="I302" s="124"/>
      <c r="J302" s="122"/>
      <c r="K302" s="191"/>
      <c r="L302" s="145"/>
      <c r="M302" s="212"/>
      <c r="N302" s="203"/>
      <c r="O302" s="333" t="e">
        <f t="shared" si="35"/>
        <v>#DIV/0!</v>
      </c>
      <c r="P302" s="64"/>
      <c r="Q302" s="72"/>
      <c r="R302" s="334" t="e">
        <f t="shared" si="36"/>
        <v>#DIV/0!</v>
      </c>
      <c r="S302" s="64"/>
      <c r="T302" s="72"/>
      <c r="U302" s="334" t="e">
        <f t="shared" si="37"/>
        <v>#DIV/0!</v>
      </c>
    </row>
    <row r="303" spans="1:21" s="4" customFormat="1" ht="15.75">
      <c r="A303" s="246" t="s">
        <v>57</v>
      </c>
      <c r="B303" s="271"/>
      <c r="C303" s="92">
        <f>SUM(C305:C311)</f>
        <v>132.2</v>
      </c>
      <c r="D303" s="101">
        <f>SUM(D305:D311)</f>
        <v>0</v>
      </c>
      <c r="E303" s="93"/>
      <c r="F303" s="94">
        <f>SUM(F305:F316)</f>
        <v>0</v>
      </c>
      <c r="G303" s="31">
        <f>SUM(G305:G316)</f>
        <v>52.2</v>
      </c>
      <c r="H303" s="95"/>
      <c r="I303" s="96">
        <f>SUM(I305:I311)</f>
        <v>0</v>
      </c>
      <c r="J303" s="92">
        <f>SUM(J305:J311)</f>
        <v>132.2</v>
      </c>
      <c r="K303" s="187">
        <f>SUM(K305:K311)</f>
        <v>0</v>
      </c>
      <c r="L303" s="31">
        <f>SUM(L305:L311)</f>
        <v>106.5</v>
      </c>
      <c r="M303" s="207">
        <f>SUM(M305:M311)</f>
        <v>0</v>
      </c>
      <c r="N303" s="201"/>
      <c r="O303" s="91">
        <f t="shared" si="35"/>
        <v>80.6</v>
      </c>
      <c r="P303" s="52">
        <f>SUM(P305:P316)</f>
        <v>0</v>
      </c>
      <c r="Q303" s="24"/>
      <c r="R303" s="74">
        <f t="shared" si="36"/>
        <v>0</v>
      </c>
      <c r="S303" s="52">
        <f>SUM(S305:S316)</f>
        <v>0</v>
      </c>
      <c r="T303" s="24"/>
      <c r="U303" s="74" t="e">
        <f t="shared" si="37"/>
        <v>#DIV/0!</v>
      </c>
    </row>
    <row r="304" spans="1:21" s="4" customFormat="1" ht="15.75">
      <c r="A304" s="230" t="s">
        <v>115</v>
      </c>
      <c r="B304" s="260"/>
      <c r="C304" s="92"/>
      <c r="D304" s="101"/>
      <c r="E304" s="93"/>
      <c r="F304" s="94"/>
      <c r="G304" s="31"/>
      <c r="H304" s="95"/>
      <c r="I304" s="96"/>
      <c r="J304" s="92"/>
      <c r="K304" s="187"/>
      <c r="L304" s="31"/>
      <c r="M304" s="207"/>
      <c r="N304" s="201"/>
      <c r="O304" s="91" t="e">
        <f t="shared" si="35"/>
        <v>#DIV/0!</v>
      </c>
      <c r="P304" s="34"/>
      <c r="Q304" s="24"/>
      <c r="R304" s="74" t="e">
        <f t="shared" si="36"/>
        <v>#DIV/0!</v>
      </c>
      <c r="S304" s="34"/>
      <c r="T304" s="24"/>
      <c r="U304" s="74" t="e">
        <f t="shared" si="37"/>
        <v>#DIV/0!</v>
      </c>
    </row>
    <row r="305" spans="1:21" s="4" customFormat="1" ht="15.75">
      <c r="A305" s="335" t="s">
        <v>165</v>
      </c>
      <c r="B305" s="260"/>
      <c r="C305" s="119"/>
      <c r="D305" s="125"/>
      <c r="E305" s="93"/>
      <c r="F305" s="129"/>
      <c r="G305" s="32">
        <f>C305+F305</f>
        <v>0</v>
      </c>
      <c r="H305" s="95"/>
      <c r="I305" s="121"/>
      <c r="J305" s="119"/>
      <c r="K305" s="191"/>
      <c r="L305" s="32"/>
      <c r="M305" s="212"/>
      <c r="N305" s="201"/>
      <c r="O305" s="91" t="e">
        <f t="shared" si="35"/>
        <v>#DIV/0!</v>
      </c>
      <c r="P305" s="59"/>
      <c r="Q305" s="24"/>
      <c r="R305" s="74" t="e">
        <f t="shared" si="36"/>
        <v>#DIV/0!</v>
      </c>
      <c r="S305" s="59"/>
      <c r="T305" s="24"/>
      <c r="U305" s="74" t="e">
        <f t="shared" si="37"/>
        <v>#DIV/0!</v>
      </c>
    </row>
    <row r="306" spans="1:21" s="4" customFormat="1" ht="15.75">
      <c r="A306" s="336" t="s">
        <v>166</v>
      </c>
      <c r="B306" s="260"/>
      <c r="C306" s="119">
        <v>52.2</v>
      </c>
      <c r="D306" s="125"/>
      <c r="E306" s="93"/>
      <c r="F306" s="129"/>
      <c r="G306" s="32">
        <f>C306+F306</f>
        <v>52.2</v>
      </c>
      <c r="H306" s="95"/>
      <c r="I306" s="121"/>
      <c r="J306" s="119">
        <v>52.2</v>
      </c>
      <c r="K306" s="191"/>
      <c r="L306" s="32">
        <v>47.1</v>
      </c>
      <c r="M306" s="212"/>
      <c r="N306" s="201"/>
      <c r="O306" s="91">
        <f aca="true" t="shared" si="38" ref="O306:O315">ROUND(L306/J306*100,1)</f>
        <v>90.2</v>
      </c>
      <c r="P306" s="59"/>
      <c r="Q306" s="24"/>
      <c r="R306" s="74">
        <f aca="true" t="shared" si="39" ref="R306:R315">ROUND(P306/L306*100,1)</f>
        <v>0</v>
      </c>
      <c r="S306" s="59"/>
      <c r="T306" s="24"/>
      <c r="U306" s="74" t="e">
        <f aca="true" t="shared" si="40" ref="U306:U315">ROUND(S306/P306*100,1)</f>
        <v>#DIV/0!</v>
      </c>
    </row>
    <row r="307" spans="1:21" s="4" customFormat="1" ht="36">
      <c r="A307" s="337" t="s">
        <v>174</v>
      </c>
      <c r="B307" s="260"/>
      <c r="C307" s="119"/>
      <c r="D307" s="125"/>
      <c r="E307" s="93"/>
      <c r="F307" s="129"/>
      <c r="G307" s="32">
        <f>C307+F307</f>
        <v>0</v>
      </c>
      <c r="H307" s="95"/>
      <c r="I307" s="121"/>
      <c r="J307" s="119"/>
      <c r="K307" s="191"/>
      <c r="L307" s="32"/>
      <c r="M307" s="212"/>
      <c r="N307" s="201"/>
      <c r="O307" s="91" t="e">
        <f t="shared" si="38"/>
        <v>#DIV/0!</v>
      </c>
      <c r="P307" s="59"/>
      <c r="Q307" s="24"/>
      <c r="R307" s="74" t="e">
        <f t="shared" si="39"/>
        <v>#DIV/0!</v>
      </c>
      <c r="S307" s="59"/>
      <c r="T307" s="24"/>
      <c r="U307" s="74" t="e">
        <f t="shared" si="40"/>
        <v>#DIV/0!</v>
      </c>
    </row>
    <row r="308" spans="1:21" s="4" customFormat="1" ht="48">
      <c r="A308" s="394" t="s">
        <v>250</v>
      </c>
      <c r="B308" s="260"/>
      <c r="C308" s="119">
        <v>80</v>
      </c>
      <c r="D308" s="125"/>
      <c r="E308" s="93"/>
      <c r="F308" s="129"/>
      <c r="G308" s="32"/>
      <c r="H308" s="95"/>
      <c r="I308" s="121"/>
      <c r="J308" s="119">
        <v>80</v>
      </c>
      <c r="K308" s="191"/>
      <c r="L308" s="32"/>
      <c r="M308" s="212"/>
      <c r="N308" s="201"/>
      <c r="O308" s="91"/>
      <c r="P308" s="59"/>
      <c r="Q308" s="24"/>
      <c r="R308" s="74"/>
      <c r="S308" s="59"/>
      <c r="T308" s="24"/>
      <c r="U308" s="74"/>
    </row>
    <row r="309" spans="1:21" s="4" customFormat="1" ht="24">
      <c r="A309" s="337" t="s">
        <v>247</v>
      </c>
      <c r="B309" s="260"/>
      <c r="C309" s="119"/>
      <c r="D309" s="125"/>
      <c r="E309" s="93"/>
      <c r="F309" s="129"/>
      <c r="G309" s="32">
        <f>C309+F309</f>
        <v>0</v>
      </c>
      <c r="H309" s="95"/>
      <c r="I309" s="121"/>
      <c r="J309" s="119"/>
      <c r="K309" s="191"/>
      <c r="L309" s="32"/>
      <c r="M309" s="212"/>
      <c r="N309" s="201"/>
      <c r="O309" s="91" t="e">
        <f>ROUND(L309/J309*100,1)</f>
        <v>#DIV/0!</v>
      </c>
      <c r="P309" s="59"/>
      <c r="Q309" s="24"/>
      <c r="R309" s="74" t="e">
        <f>ROUND(P309/L309*100,1)</f>
        <v>#DIV/0!</v>
      </c>
      <c r="S309" s="59"/>
      <c r="T309" s="24"/>
      <c r="U309" s="74" t="e">
        <f>ROUND(S309/P309*100,1)</f>
        <v>#DIV/0!</v>
      </c>
    </row>
    <row r="310" spans="1:21" s="4" customFormat="1" ht="15.75">
      <c r="A310" s="337" t="s">
        <v>248</v>
      </c>
      <c r="B310" s="260"/>
      <c r="C310" s="119"/>
      <c r="D310" s="125"/>
      <c r="E310" s="93"/>
      <c r="F310" s="129"/>
      <c r="G310" s="32">
        <f>C310+F310</f>
        <v>0</v>
      </c>
      <c r="H310" s="95"/>
      <c r="I310" s="121"/>
      <c r="J310" s="119"/>
      <c r="K310" s="191"/>
      <c r="L310" s="32">
        <v>59.4</v>
      </c>
      <c r="M310" s="212"/>
      <c r="N310" s="201"/>
      <c r="O310" s="91" t="e">
        <f>ROUND(L310/J310*100,1)</f>
        <v>#DIV/0!</v>
      </c>
      <c r="P310" s="59"/>
      <c r="Q310" s="24"/>
      <c r="R310" s="74">
        <f>ROUND(P310/L310*100,1)</f>
        <v>0</v>
      </c>
      <c r="S310" s="59"/>
      <c r="T310" s="24"/>
      <c r="U310" s="74" t="e">
        <f>ROUND(S310/P310*100,1)</f>
        <v>#DIV/0!</v>
      </c>
    </row>
    <row r="311" spans="1:21" s="4" customFormat="1" ht="18" customHeight="1">
      <c r="A311" s="337" t="s">
        <v>249</v>
      </c>
      <c r="B311" s="260"/>
      <c r="C311" s="119">
        <f>SUM(C313:C316)</f>
        <v>0</v>
      </c>
      <c r="D311" s="125">
        <f>SUM(D313:D316)</f>
        <v>0</v>
      </c>
      <c r="E311" s="93"/>
      <c r="F311" s="129"/>
      <c r="G311" s="32">
        <f>C311+F311</f>
        <v>0</v>
      </c>
      <c r="H311" s="95"/>
      <c r="I311" s="121">
        <f>SUM(I313:I316)</f>
        <v>0</v>
      </c>
      <c r="J311" s="119">
        <f>SUM(J313:J316)</f>
        <v>0</v>
      </c>
      <c r="K311" s="191">
        <f>SUM(K313:K316)</f>
        <v>0</v>
      </c>
      <c r="L311" s="130">
        <f>SUM(L313:L316)</f>
        <v>0</v>
      </c>
      <c r="M311" s="212">
        <f>SUM(M313:M316)</f>
        <v>0</v>
      </c>
      <c r="N311" s="201"/>
      <c r="O311" s="91" t="e">
        <f t="shared" si="38"/>
        <v>#DIV/0!</v>
      </c>
      <c r="P311" s="59"/>
      <c r="Q311" s="24"/>
      <c r="R311" s="74" t="e">
        <f t="shared" si="39"/>
        <v>#DIV/0!</v>
      </c>
      <c r="S311" s="59"/>
      <c r="T311" s="24"/>
      <c r="U311" s="74" t="e">
        <f t="shared" si="40"/>
        <v>#DIV/0!</v>
      </c>
    </row>
    <row r="312" spans="1:21" s="9" customFormat="1" ht="15.75">
      <c r="A312" s="230" t="s">
        <v>115</v>
      </c>
      <c r="B312" s="260"/>
      <c r="C312" s="126"/>
      <c r="D312" s="101"/>
      <c r="E312" s="99"/>
      <c r="F312" s="100"/>
      <c r="G312" s="101"/>
      <c r="H312" s="102"/>
      <c r="I312" s="128"/>
      <c r="J312" s="126"/>
      <c r="K312" s="187"/>
      <c r="L312" s="101"/>
      <c r="M312" s="207"/>
      <c r="N312" s="203"/>
      <c r="O312" s="333" t="e">
        <f t="shared" si="38"/>
        <v>#DIV/0!</v>
      </c>
      <c r="P312" s="21"/>
      <c r="Q312" s="72"/>
      <c r="R312" s="334" t="e">
        <f t="shared" si="39"/>
        <v>#DIV/0!</v>
      </c>
      <c r="S312" s="21"/>
      <c r="T312" s="72"/>
      <c r="U312" s="334" t="e">
        <f t="shared" si="40"/>
        <v>#DIV/0!</v>
      </c>
    </row>
    <row r="313" spans="1:21" s="9" customFormat="1" ht="16.5" customHeight="1">
      <c r="A313" s="230" t="s">
        <v>157</v>
      </c>
      <c r="B313" s="260"/>
      <c r="C313" s="122"/>
      <c r="D313" s="125"/>
      <c r="E313" s="99"/>
      <c r="F313" s="144"/>
      <c r="G313" s="145">
        <f>C313+F313</f>
        <v>0</v>
      </c>
      <c r="H313" s="102"/>
      <c r="I313" s="124"/>
      <c r="J313" s="122"/>
      <c r="K313" s="191"/>
      <c r="L313" s="145"/>
      <c r="M313" s="212"/>
      <c r="N313" s="203"/>
      <c r="O313" s="333" t="e">
        <f t="shared" si="38"/>
        <v>#DIV/0!</v>
      </c>
      <c r="P313" s="64"/>
      <c r="Q313" s="72"/>
      <c r="R313" s="334" t="e">
        <f t="shared" si="39"/>
        <v>#DIV/0!</v>
      </c>
      <c r="S313" s="64"/>
      <c r="T313" s="72"/>
      <c r="U313" s="334" t="e">
        <f t="shared" si="40"/>
        <v>#DIV/0!</v>
      </c>
    </row>
    <row r="314" spans="1:21" s="9" customFormat="1" ht="16.5" customHeight="1">
      <c r="A314" s="230" t="s">
        <v>157</v>
      </c>
      <c r="B314" s="260"/>
      <c r="C314" s="122"/>
      <c r="D314" s="125"/>
      <c r="E314" s="99"/>
      <c r="F314" s="144"/>
      <c r="G314" s="145">
        <f>C314+F314</f>
        <v>0</v>
      </c>
      <c r="H314" s="102"/>
      <c r="I314" s="124"/>
      <c r="J314" s="122"/>
      <c r="K314" s="191"/>
      <c r="L314" s="145"/>
      <c r="M314" s="212"/>
      <c r="N314" s="203"/>
      <c r="O314" s="333" t="e">
        <f t="shared" si="38"/>
        <v>#DIV/0!</v>
      </c>
      <c r="P314" s="64"/>
      <c r="Q314" s="72"/>
      <c r="R314" s="334" t="e">
        <f t="shared" si="39"/>
        <v>#DIV/0!</v>
      </c>
      <c r="S314" s="64"/>
      <c r="T314" s="72"/>
      <c r="U314" s="334" t="e">
        <f t="shared" si="40"/>
        <v>#DIV/0!</v>
      </c>
    </row>
    <row r="315" spans="1:21" s="9" customFormat="1" ht="16.5" customHeight="1">
      <c r="A315" s="230" t="s">
        <v>157</v>
      </c>
      <c r="B315" s="260"/>
      <c r="C315" s="122"/>
      <c r="D315" s="125"/>
      <c r="E315" s="99"/>
      <c r="F315" s="144"/>
      <c r="G315" s="145">
        <f>C315+F315</f>
        <v>0</v>
      </c>
      <c r="H315" s="102"/>
      <c r="I315" s="124"/>
      <c r="J315" s="122"/>
      <c r="K315" s="191"/>
      <c r="L315" s="145"/>
      <c r="M315" s="212"/>
      <c r="N315" s="203"/>
      <c r="O315" s="333" t="e">
        <f t="shared" si="38"/>
        <v>#DIV/0!</v>
      </c>
      <c r="P315" s="64"/>
      <c r="Q315" s="72"/>
      <c r="R315" s="334" t="e">
        <f t="shared" si="39"/>
        <v>#DIV/0!</v>
      </c>
      <c r="S315" s="64"/>
      <c r="T315" s="72"/>
      <c r="U315" s="334" t="e">
        <f t="shared" si="40"/>
        <v>#DIV/0!</v>
      </c>
    </row>
    <row r="316" spans="1:21" s="9" customFormat="1" ht="16.5" customHeight="1">
      <c r="A316" s="230" t="s">
        <v>157</v>
      </c>
      <c r="B316" s="260"/>
      <c r="C316" s="122"/>
      <c r="D316" s="125"/>
      <c r="E316" s="99"/>
      <c r="F316" s="144"/>
      <c r="G316" s="145">
        <f>C316+F316</f>
        <v>0</v>
      </c>
      <c r="H316" s="102"/>
      <c r="I316" s="124"/>
      <c r="J316" s="122"/>
      <c r="K316" s="191"/>
      <c r="L316" s="145"/>
      <c r="M316" s="212"/>
      <c r="N316" s="203"/>
      <c r="O316" s="333" t="e">
        <f t="shared" si="35"/>
        <v>#DIV/0!</v>
      </c>
      <c r="P316" s="64"/>
      <c r="Q316" s="72"/>
      <c r="R316" s="334" t="e">
        <f t="shared" si="36"/>
        <v>#DIV/0!</v>
      </c>
      <c r="S316" s="64"/>
      <c r="T316" s="72"/>
      <c r="U316" s="334" t="e">
        <f t="shared" si="37"/>
        <v>#DIV/0!</v>
      </c>
    </row>
    <row r="317" spans="1:21" s="4" customFormat="1" ht="15.75">
      <c r="A317" s="246" t="s">
        <v>102</v>
      </c>
      <c r="B317" s="271"/>
      <c r="C317" s="92">
        <f>SUM(C318:C326)</f>
        <v>542.5</v>
      </c>
      <c r="D317" s="101">
        <f>SUM(D318:D326)</f>
        <v>0</v>
      </c>
      <c r="E317" s="93"/>
      <c r="F317" s="94">
        <f>SUM(F318:F326)</f>
        <v>0</v>
      </c>
      <c r="G317" s="31">
        <f>SUM(G318:G326)</f>
        <v>472.4</v>
      </c>
      <c r="H317" s="95"/>
      <c r="I317" s="96">
        <f>SUM(I318:I326)</f>
        <v>0</v>
      </c>
      <c r="J317" s="92">
        <f>SUM(J318:J326)</f>
        <v>542.5</v>
      </c>
      <c r="K317" s="187">
        <f>SUM(K318:K326)</f>
        <v>0</v>
      </c>
      <c r="L317" s="31">
        <f>SUM(L318:L326)</f>
        <v>365.6</v>
      </c>
      <c r="M317" s="207">
        <f>SUM(M318:M326)</f>
        <v>0</v>
      </c>
      <c r="N317" s="201"/>
      <c r="O317" s="91">
        <f t="shared" si="35"/>
        <v>67.4</v>
      </c>
      <c r="P317" s="52">
        <f>SUM(P318:P326)</f>
        <v>0</v>
      </c>
      <c r="Q317" s="24"/>
      <c r="R317" s="74">
        <f t="shared" si="36"/>
        <v>0</v>
      </c>
      <c r="S317" s="52">
        <f>SUM(S318:S326)</f>
        <v>0</v>
      </c>
      <c r="T317" s="24"/>
      <c r="U317" s="74" t="e">
        <f t="shared" si="37"/>
        <v>#DIV/0!</v>
      </c>
    </row>
    <row r="318" spans="1:21" s="4" customFormat="1" ht="15.75">
      <c r="A318" s="245" t="s">
        <v>168</v>
      </c>
      <c r="B318" s="260"/>
      <c r="C318" s="119">
        <v>33.6</v>
      </c>
      <c r="D318" s="125"/>
      <c r="E318" s="93"/>
      <c r="F318" s="129"/>
      <c r="G318" s="32"/>
      <c r="H318" s="95"/>
      <c r="I318" s="121"/>
      <c r="J318" s="119">
        <v>33.6</v>
      </c>
      <c r="K318" s="191"/>
      <c r="L318" s="32">
        <v>31.6</v>
      </c>
      <c r="M318" s="212"/>
      <c r="N318" s="201"/>
      <c r="O318" s="91">
        <f t="shared" si="35"/>
        <v>94</v>
      </c>
      <c r="P318" s="59"/>
      <c r="Q318" s="24"/>
      <c r="R318" s="74">
        <f t="shared" si="36"/>
        <v>0</v>
      </c>
      <c r="S318" s="59"/>
      <c r="T318" s="24"/>
      <c r="U318" s="74" t="e">
        <f t="shared" si="37"/>
        <v>#DIV/0!</v>
      </c>
    </row>
    <row r="319" spans="1:21" s="4" customFormat="1" ht="25.5">
      <c r="A319" s="245" t="s">
        <v>169</v>
      </c>
      <c r="B319" s="260"/>
      <c r="C319" s="119">
        <v>26.2</v>
      </c>
      <c r="D319" s="125"/>
      <c r="E319" s="93"/>
      <c r="F319" s="129"/>
      <c r="G319" s="32"/>
      <c r="H319" s="95"/>
      <c r="I319" s="121"/>
      <c r="J319" s="119">
        <v>26.2</v>
      </c>
      <c r="K319" s="191"/>
      <c r="L319" s="32">
        <v>40.7</v>
      </c>
      <c r="M319" s="212"/>
      <c r="N319" s="201"/>
      <c r="O319" s="91">
        <f>ROUND(L319/J319*100,1)</f>
        <v>155.3</v>
      </c>
      <c r="P319" s="59"/>
      <c r="Q319" s="24"/>
      <c r="R319" s="74">
        <f>ROUND(P319/L319*100,1)</f>
        <v>0</v>
      </c>
      <c r="S319" s="59"/>
      <c r="T319" s="24"/>
      <c r="U319" s="74" t="e">
        <f>ROUND(S319/P319*100,1)</f>
        <v>#DIV/0!</v>
      </c>
    </row>
    <row r="320" spans="1:21" s="4" customFormat="1" ht="15.75">
      <c r="A320" s="245" t="s">
        <v>208</v>
      </c>
      <c r="B320" s="260"/>
      <c r="C320" s="119">
        <v>10.3</v>
      </c>
      <c r="D320" s="125"/>
      <c r="E320" s="93"/>
      <c r="F320" s="129"/>
      <c r="G320" s="32"/>
      <c r="H320" s="95"/>
      <c r="I320" s="121"/>
      <c r="J320" s="119">
        <v>10.3</v>
      </c>
      <c r="K320" s="191"/>
      <c r="L320" s="32">
        <v>10.3</v>
      </c>
      <c r="M320" s="212"/>
      <c r="N320" s="201"/>
      <c r="O320" s="91">
        <f t="shared" si="35"/>
        <v>100</v>
      </c>
      <c r="P320" s="59"/>
      <c r="Q320" s="24"/>
      <c r="R320" s="74">
        <f t="shared" si="36"/>
        <v>0</v>
      </c>
      <c r="S320" s="59"/>
      <c r="T320" s="24"/>
      <c r="U320" s="74" t="e">
        <f t="shared" si="37"/>
        <v>#DIV/0!</v>
      </c>
    </row>
    <row r="321" spans="1:21" s="373" customFormat="1" ht="16.5" customHeight="1">
      <c r="A321" s="358" t="s">
        <v>173</v>
      </c>
      <c r="B321" s="262"/>
      <c r="C321" s="359"/>
      <c r="D321" s="360"/>
      <c r="E321" s="361"/>
      <c r="F321" s="362"/>
      <c r="G321" s="363">
        <f>C321+F321</f>
        <v>0</v>
      </c>
      <c r="H321" s="364"/>
      <c r="I321" s="365"/>
      <c r="J321" s="359"/>
      <c r="K321" s="366"/>
      <c r="L321" s="363"/>
      <c r="M321" s="367"/>
      <c r="N321" s="368"/>
      <c r="O321" s="369" t="e">
        <f t="shared" si="35"/>
        <v>#DIV/0!</v>
      </c>
      <c r="P321" s="370"/>
      <c r="Q321" s="371"/>
      <c r="R321" s="372" t="e">
        <f t="shared" si="36"/>
        <v>#DIV/0!</v>
      </c>
      <c r="S321" s="370"/>
      <c r="T321" s="371"/>
      <c r="U321" s="372" t="e">
        <f t="shared" si="37"/>
        <v>#DIV/0!</v>
      </c>
    </row>
    <row r="322" spans="1:21" s="373" customFormat="1" ht="16.5" customHeight="1">
      <c r="A322" s="358" t="s">
        <v>209</v>
      </c>
      <c r="B322" s="262"/>
      <c r="C322" s="359">
        <v>200</v>
      </c>
      <c r="D322" s="360"/>
      <c r="E322" s="361"/>
      <c r="F322" s="362"/>
      <c r="G322" s="363">
        <f>C322+F322</f>
        <v>200</v>
      </c>
      <c r="H322" s="364"/>
      <c r="I322" s="365"/>
      <c r="J322" s="359">
        <v>200</v>
      </c>
      <c r="K322" s="366"/>
      <c r="L322" s="363"/>
      <c r="M322" s="367"/>
      <c r="N322" s="368"/>
      <c r="O322" s="369">
        <f>ROUND(L322/J322*100,1)</f>
        <v>0</v>
      </c>
      <c r="P322" s="370"/>
      <c r="Q322" s="371"/>
      <c r="R322" s="372" t="e">
        <f>ROUND(P322/L322*100,1)</f>
        <v>#DIV/0!</v>
      </c>
      <c r="S322" s="370"/>
      <c r="T322" s="371"/>
      <c r="U322" s="372" t="e">
        <f>ROUND(S322/P322*100,1)</f>
        <v>#DIV/0!</v>
      </c>
    </row>
    <row r="323" spans="1:21" s="373" customFormat="1" ht="16.5" customHeight="1">
      <c r="A323" s="358" t="s">
        <v>210</v>
      </c>
      <c r="B323" s="262"/>
      <c r="C323" s="359"/>
      <c r="D323" s="360"/>
      <c r="E323" s="361"/>
      <c r="F323" s="362"/>
      <c r="G323" s="363">
        <f>C323+F323</f>
        <v>0</v>
      </c>
      <c r="H323" s="364"/>
      <c r="I323" s="365"/>
      <c r="J323" s="359"/>
      <c r="K323" s="366"/>
      <c r="L323" s="363"/>
      <c r="M323" s="367"/>
      <c r="N323" s="368"/>
      <c r="O323" s="369" t="e">
        <f t="shared" si="35"/>
        <v>#DIV/0!</v>
      </c>
      <c r="P323" s="370"/>
      <c r="Q323" s="371"/>
      <c r="R323" s="372" t="e">
        <f t="shared" si="36"/>
        <v>#DIV/0!</v>
      </c>
      <c r="S323" s="370"/>
      <c r="T323" s="371"/>
      <c r="U323" s="372" t="e">
        <f t="shared" si="37"/>
        <v>#DIV/0!</v>
      </c>
    </row>
    <row r="324" spans="1:21" s="373" customFormat="1" ht="24">
      <c r="A324" s="358" t="s">
        <v>219</v>
      </c>
      <c r="B324" s="262"/>
      <c r="C324" s="359"/>
      <c r="D324" s="360"/>
      <c r="E324" s="361"/>
      <c r="F324" s="362"/>
      <c r="G324" s="363">
        <f>C324+F324</f>
        <v>0</v>
      </c>
      <c r="H324" s="364"/>
      <c r="I324" s="365"/>
      <c r="J324" s="359"/>
      <c r="K324" s="366"/>
      <c r="L324" s="363"/>
      <c r="M324" s="367"/>
      <c r="N324" s="368"/>
      <c r="O324" s="369" t="e">
        <f>ROUND(L324/J324*100,1)</f>
        <v>#DIV/0!</v>
      </c>
      <c r="P324" s="370"/>
      <c r="Q324" s="371"/>
      <c r="R324" s="372" t="e">
        <f>ROUND(P324/L324*100,1)</f>
        <v>#DIV/0!</v>
      </c>
      <c r="S324" s="370"/>
      <c r="T324" s="371"/>
      <c r="U324" s="372" t="e">
        <f>ROUND(S324/P324*100,1)</f>
        <v>#DIV/0!</v>
      </c>
    </row>
    <row r="325" spans="1:21" s="373" customFormat="1" ht="16.5" customHeight="1">
      <c r="A325" s="358" t="s">
        <v>211</v>
      </c>
      <c r="B325" s="262"/>
      <c r="C325" s="359"/>
      <c r="D325" s="360"/>
      <c r="E325" s="361"/>
      <c r="F325" s="362"/>
      <c r="G325" s="363">
        <f>C325+F325</f>
        <v>0</v>
      </c>
      <c r="H325" s="364"/>
      <c r="I325" s="365"/>
      <c r="J325" s="359"/>
      <c r="K325" s="366"/>
      <c r="L325" s="363"/>
      <c r="M325" s="367"/>
      <c r="N325" s="368"/>
      <c r="O325" s="369" t="e">
        <f>ROUND(L325/J325*100,1)</f>
        <v>#DIV/0!</v>
      </c>
      <c r="P325" s="370"/>
      <c r="Q325" s="371"/>
      <c r="R325" s="372" t="e">
        <f>ROUND(P325/L325*100,1)</f>
        <v>#DIV/0!</v>
      </c>
      <c r="S325" s="370"/>
      <c r="T325" s="371"/>
      <c r="U325" s="372" t="e">
        <f>ROUND(S325/P325*100,1)</f>
        <v>#DIV/0!</v>
      </c>
    </row>
    <row r="326" spans="1:21" s="332" customFormat="1" ht="15.75">
      <c r="A326" s="245" t="s">
        <v>218</v>
      </c>
      <c r="B326" s="260"/>
      <c r="C326" s="119">
        <f>C328+C329+C330+C331+C332</f>
        <v>272.4</v>
      </c>
      <c r="D326" s="119">
        <f aca="true" t="shared" si="41" ref="D326:L326">D328+D329+D330+D331+D332</f>
        <v>0</v>
      </c>
      <c r="E326" s="119">
        <f t="shared" si="41"/>
        <v>0</v>
      </c>
      <c r="F326" s="119">
        <f t="shared" si="41"/>
        <v>0</v>
      </c>
      <c r="G326" s="119">
        <f t="shared" si="41"/>
        <v>272.4</v>
      </c>
      <c r="H326" s="119">
        <f t="shared" si="41"/>
        <v>0</v>
      </c>
      <c r="I326" s="119">
        <f t="shared" si="41"/>
        <v>0</v>
      </c>
      <c r="J326" s="119">
        <f t="shared" si="41"/>
        <v>272.4</v>
      </c>
      <c r="K326" s="119">
        <f t="shared" si="41"/>
        <v>0</v>
      </c>
      <c r="L326" s="119">
        <f t="shared" si="41"/>
        <v>283</v>
      </c>
      <c r="M326" s="125">
        <f>SUM(M328:M332)</f>
        <v>0</v>
      </c>
      <c r="N326" s="97"/>
      <c r="O326" s="91">
        <f t="shared" si="35"/>
        <v>103.9</v>
      </c>
      <c r="P326" s="339"/>
      <c r="Q326" s="16"/>
      <c r="R326" s="74">
        <f t="shared" si="36"/>
        <v>0</v>
      </c>
      <c r="S326" s="339"/>
      <c r="T326" s="16"/>
      <c r="U326" s="74" t="e">
        <f t="shared" si="37"/>
        <v>#DIV/0!</v>
      </c>
    </row>
    <row r="327" spans="1:21" s="9" customFormat="1" ht="15.75">
      <c r="A327" s="230" t="s">
        <v>259</v>
      </c>
      <c r="B327" s="260"/>
      <c r="C327" s="122">
        <v>14.5</v>
      </c>
      <c r="D327" s="101"/>
      <c r="E327" s="99"/>
      <c r="F327" s="100"/>
      <c r="G327" s="101"/>
      <c r="H327" s="102"/>
      <c r="I327" s="128"/>
      <c r="J327" s="122">
        <v>14.5</v>
      </c>
      <c r="K327" s="187"/>
      <c r="L327" s="101"/>
      <c r="M327" s="207"/>
      <c r="N327" s="203"/>
      <c r="O327" s="333">
        <f aca="true" t="shared" si="42" ref="O327:O332">ROUND(L327/J327*100,1)</f>
        <v>0</v>
      </c>
      <c r="P327" s="21"/>
      <c r="Q327" s="72"/>
      <c r="R327" s="334" t="e">
        <f aca="true" t="shared" si="43" ref="R327:R332">ROUND(P327/L327*100,1)</f>
        <v>#DIV/0!</v>
      </c>
      <c r="S327" s="21"/>
      <c r="T327" s="72"/>
      <c r="U327" s="334" t="e">
        <f aca="true" t="shared" si="44" ref="U327:U332">ROUND(S327/P327*100,1)</f>
        <v>#DIV/0!</v>
      </c>
    </row>
    <row r="328" spans="1:21" s="9" customFormat="1" ht="15.75">
      <c r="A328" s="230" t="s">
        <v>254</v>
      </c>
      <c r="B328" s="260"/>
      <c r="C328" s="122">
        <v>136.9</v>
      </c>
      <c r="D328" s="125"/>
      <c r="E328" s="99"/>
      <c r="F328" s="144"/>
      <c r="G328" s="145">
        <f>C328+F328</f>
        <v>136.9</v>
      </c>
      <c r="H328" s="102"/>
      <c r="I328" s="124"/>
      <c r="J328" s="122">
        <v>136.9</v>
      </c>
      <c r="K328" s="191"/>
      <c r="L328" s="145">
        <v>166</v>
      </c>
      <c r="M328" s="212"/>
      <c r="N328" s="203"/>
      <c r="O328" s="333">
        <f t="shared" si="42"/>
        <v>121.3</v>
      </c>
      <c r="P328" s="64"/>
      <c r="Q328" s="72"/>
      <c r="R328" s="334">
        <f t="shared" si="43"/>
        <v>0</v>
      </c>
      <c r="S328" s="64"/>
      <c r="T328" s="72"/>
      <c r="U328" s="334" t="e">
        <f t="shared" si="44"/>
        <v>#DIV/0!</v>
      </c>
    </row>
    <row r="329" spans="1:21" s="9" customFormat="1" ht="15.75">
      <c r="A329" s="230" t="s">
        <v>255</v>
      </c>
      <c r="B329" s="260"/>
      <c r="C329" s="122">
        <v>26.1</v>
      </c>
      <c r="D329" s="125"/>
      <c r="E329" s="99"/>
      <c r="F329" s="144"/>
      <c r="G329" s="145">
        <f>C329+F329</f>
        <v>26.1</v>
      </c>
      <c r="H329" s="102"/>
      <c r="I329" s="124"/>
      <c r="J329" s="122">
        <v>26.1</v>
      </c>
      <c r="K329" s="191"/>
      <c r="L329" s="145"/>
      <c r="M329" s="212"/>
      <c r="N329" s="203"/>
      <c r="O329" s="333">
        <f t="shared" si="42"/>
        <v>0</v>
      </c>
      <c r="P329" s="64"/>
      <c r="Q329" s="72"/>
      <c r="R329" s="334" t="e">
        <f t="shared" si="43"/>
        <v>#DIV/0!</v>
      </c>
      <c r="S329" s="64"/>
      <c r="T329" s="72"/>
      <c r="U329" s="334" t="e">
        <f t="shared" si="44"/>
        <v>#DIV/0!</v>
      </c>
    </row>
    <row r="330" spans="1:21" s="9" customFormat="1" ht="15.75">
      <c r="A330" s="230" t="s">
        <v>256</v>
      </c>
      <c r="B330" s="260"/>
      <c r="C330" s="122">
        <v>66</v>
      </c>
      <c r="D330" s="125"/>
      <c r="E330" s="99"/>
      <c r="F330" s="144"/>
      <c r="G330" s="145">
        <f>C330+F330</f>
        <v>66</v>
      </c>
      <c r="H330" s="102"/>
      <c r="I330" s="124"/>
      <c r="J330" s="122">
        <v>66</v>
      </c>
      <c r="K330" s="191"/>
      <c r="L330" s="145">
        <v>70</v>
      </c>
      <c r="M330" s="212"/>
      <c r="N330" s="203"/>
      <c r="O330" s="333">
        <f t="shared" si="42"/>
        <v>106.1</v>
      </c>
      <c r="P330" s="64"/>
      <c r="Q330" s="72"/>
      <c r="R330" s="334">
        <f t="shared" si="43"/>
        <v>0</v>
      </c>
      <c r="S330" s="64"/>
      <c r="T330" s="72"/>
      <c r="U330" s="334" t="e">
        <f t="shared" si="44"/>
        <v>#DIV/0!</v>
      </c>
    </row>
    <row r="331" spans="1:21" s="9" customFormat="1" ht="15.75">
      <c r="A331" s="230" t="s">
        <v>257</v>
      </c>
      <c r="B331" s="260"/>
      <c r="C331" s="122">
        <v>31.7</v>
      </c>
      <c r="D331" s="125"/>
      <c r="E331" s="99"/>
      <c r="F331" s="144"/>
      <c r="G331" s="145">
        <f>C331+F331</f>
        <v>31.7</v>
      </c>
      <c r="H331" s="102"/>
      <c r="I331" s="124"/>
      <c r="J331" s="122">
        <v>31.7</v>
      </c>
      <c r="K331" s="191"/>
      <c r="L331" s="145">
        <v>35</v>
      </c>
      <c r="M331" s="212"/>
      <c r="N331" s="203"/>
      <c r="O331" s="333">
        <f t="shared" si="42"/>
        <v>110.4</v>
      </c>
      <c r="P331" s="64"/>
      <c r="Q331" s="72"/>
      <c r="R331" s="334">
        <f t="shared" si="43"/>
        <v>0</v>
      </c>
      <c r="S331" s="64"/>
      <c r="T331" s="72"/>
      <c r="U331" s="334" t="e">
        <f t="shared" si="44"/>
        <v>#DIV/0!</v>
      </c>
    </row>
    <row r="332" spans="1:21" s="9" customFormat="1" ht="15.75">
      <c r="A332" s="230" t="s">
        <v>258</v>
      </c>
      <c r="B332" s="260"/>
      <c r="C332" s="122">
        <v>11.7</v>
      </c>
      <c r="D332" s="125"/>
      <c r="E332" s="99"/>
      <c r="F332" s="144"/>
      <c r="G332" s="145">
        <f>C332+F332</f>
        <v>11.7</v>
      </c>
      <c r="H332" s="102"/>
      <c r="I332" s="124"/>
      <c r="J332" s="122">
        <v>11.7</v>
      </c>
      <c r="K332" s="191"/>
      <c r="L332" s="145">
        <v>12</v>
      </c>
      <c r="M332" s="212"/>
      <c r="N332" s="203"/>
      <c r="O332" s="333">
        <f t="shared" si="42"/>
        <v>102.6</v>
      </c>
      <c r="P332" s="64"/>
      <c r="Q332" s="72"/>
      <c r="R332" s="334">
        <f t="shared" si="43"/>
        <v>0</v>
      </c>
      <c r="S332" s="64"/>
      <c r="T332" s="72"/>
      <c r="U332" s="334" t="e">
        <f t="shared" si="44"/>
        <v>#DIV/0!</v>
      </c>
    </row>
    <row r="333" spans="1:21" s="28" customFormat="1" ht="25.5" hidden="1">
      <c r="A333" s="234" t="s">
        <v>103</v>
      </c>
      <c r="B333" s="257"/>
      <c r="C333" s="92">
        <f>C335+C336</f>
        <v>0</v>
      </c>
      <c r="D333" s="101">
        <f>D335+D336</f>
        <v>0</v>
      </c>
      <c r="E333" s="93"/>
      <c r="F333" s="94">
        <f>F335+F336</f>
        <v>0</v>
      </c>
      <c r="G333" s="31">
        <f>G335+G336</f>
        <v>0</v>
      </c>
      <c r="H333" s="95"/>
      <c r="I333" s="96">
        <f>I335+I336</f>
        <v>0</v>
      </c>
      <c r="J333" s="92">
        <f>J335+J336</f>
        <v>0</v>
      </c>
      <c r="K333" s="187">
        <f>K335+K336</f>
        <v>0</v>
      </c>
      <c r="L333" s="31">
        <f>L335+L336</f>
        <v>0</v>
      </c>
      <c r="M333" s="207">
        <f>M335+M336</f>
        <v>0</v>
      </c>
      <c r="N333" s="201"/>
      <c r="O333" s="91" t="e">
        <f t="shared" si="35"/>
        <v>#DIV/0!</v>
      </c>
      <c r="P333" s="49">
        <f>P335+P336</f>
        <v>0</v>
      </c>
      <c r="Q333" s="24"/>
      <c r="R333" s="74" t="e">
        <f t="shared" si="36"/>
        <v>#DIV/0!</v>
      </c>
      <c r="S333" s="49">
        <f>S335+S336</f>
        <v>0</v>
      </c>
      <c r="T333" s="24"/>
      <c r="U333" s="74" t="e">
        <f t="shared" si="37"/>
        <v>#DIV/0!</v>
      </c>
    </row>
    <row r="334" spans="1:21" s="4" customFormat="1" ht="15.75" hidden="1">
      <c r="A334" s="230" t="s">
        <v>26</v>
      </c>
      <c r="B334" s="260"/>
      <c r="C334" s="92"/>
      <c r="D334" s="101"/>
      <c r="E334" s="93"/>
      <c r="F334" s="129"/>
      <c r="G334" s="32"/>
      <c r="H334" s="95"/>
      <c r="I334" s="96"/>
      <c r="J334" s="92"/>
      <c r="K334" s="187"/>
      <c r="L334" s="32"/>
      <c r="M334" s="207"/>
      <c r="N334" s="201"/>
      <c r="O334" s="91" t="e">
        <f t="shared" si="35"/>
        <v>#DIV/0!</v>
      </c>
      <c r="P334" s="59"/>
      <c r="Q334" s="24"/>
      <c r="R334" s="74" t="e">
        <f t="shared" si="36"/>
        <v>#DIV/0!</v>
      </c>
      <c r="S334" s="59"/>
      <c r="T334" s="24"/>
      <c r="U334" s="74" t="e">
        <f t="shared" si="37"/>
        <v>#DIV/0!</v>
      </c>
    </row>
    <row r="335" spans="1:21" s="4" customFormat="1" ht="15.75" hidden="1">
      <c r="A335" s="245" t="s">
        <v>36</v>
      </c>
      <c r="B335" s="258"/>
      <c r="C335" s="92"/>
      <c r="D335" s="101"/>
      <c r="E335" s="93"/>
      <c r="F335" s="129"/>
      <c r="G335" s="32"/>
      <c r="H335" s="95"/>
      <c r="I335" s="96"/>
      <c r="J335" s="92"/>
      <c r="K335" s="187"/>
      <c r="L335" s="32"/>
      <c r="M335" s="207"/>
      <c r="N335" s="201"/>
      <c r="O335" s="91" t="e">
        <f t="shared" si="35"/>
        <v>#DIV/0!</v>
      </c>
      <c r="P335" s="59"/>
      <c r="Q335" s="24"/>
      <c r="R335" s="74" t="e">
        <f t="shared" si="36"/>
        <v>#DIV/0!</v>
      </c>
      <c r="S335" s="59"/>
      <c r="T335" s="24"/>
      <c r="U335" s="74" t="e">
        <f t="shared" si="37"/>
        <v>#DIV/0!</v>
      </c>
    </row>
    <row r="336" spans="1:21" s="4" customFormat="1" ht="15.75" hidden="1">
      <c r="A336" s="245" t="s">
        <v>37</v>
      </c>
      <c r="B336" s="258"/>
      <c r="C336" s="92"/>
      <c r="D336" s="101"/>
      <c r="E336" s="93"/>
      <c r="F336" s="129"/>
      <c r="G336" s="32"/>
      <c r="H336" s="95"/>
      <c r="I336" s="96"/>
      <c r="J336" s="92"/>
      <c r="K336" s="187"/>
      <c r="L336" s="32"/>
      <c r="M336" s="207"/>
      <c r="N336" s="201"/>
      <c r="O336" s="91" t="e">
        <f t="shared" si="35"/>
        <v>#DIV/0!</v>
      </c>
      <c r="P336" s="59"/>
      <c r="Q336" s="24"/>
      <c r="R336" s="74" t="e">
        <f t="shared" si="36"/>
        <v>#DIV/0!</v>
      </c>
      <c r="S336" s="59"/>
      <c r="T336" s="24"/>
      <c r="U336" s="74" t="e">
        <f t="shared" si="37"/>
        <v>#DIV/0!</v>
      </c>
    </row>
    <row r="337" spans="1:21" s="8" customFormat="1" ht="15.75" hidden="1">
      <c r="A337" s="247" t="s">
        <v>28</v>
      </c>
      <c r="B337" s="264"/>
      <c r="C337" s="131">
        <f>C339+C342</f>
        <v>0</v>
      </c>
      <c r="D337" s="179">
        <f>D339+D342</f>
        <v>0</v>
      </c>
      <c r="E337" s="93"/>
      <c r="F337" s="132">
        <f>F339+F342</f>
        <v>0</v>
      </c>
      <c r="G337" s="43">
        <f>G339+G342</f>
        <v>0</v>
      </c>
      <c r="H337" s="95"/>
      <c r="I337" s="133">
        <f>I339+I342</f>
        <v>0</v>
      </c>
      <c r="J337" s="131">
        <f>J339+J342</f>
        <v>0</v>
      </c>
      <c r="K337" s="192">
        <f>K339+K342</f>
        <v>0</v>
      </c>
      <c r="L337" s="43">
        <f>L339+L342</f>
        <v>0</v>
      </c>
      <c r="M337" s="213">
        <f>M339+M342</f>
        <v>0</v>
      </c>
      <c r="N337" s="201"/>
      <c r="O337" s="91" t="e">
        <f t="shared" si="35"/>
        <v>#DIV/0!</v>
      </c>
      <c r="P337" s="55">
        <f>P339+P342</f>
        <v>0</v>
      </c>
      <c r="Q337" s="24"/>
      <c r="R337" s="74" t="e">
        <f t="shared" si="36"/>
        <v>#DIV/0!</v>
      </c>
      <c r="S337" s="55">
        <f>S339+S342</f>
        <v>0</v>
      </c>
      <c r="T337" s="24"/>
      <c r="U337" s="74" t="e">
        <f t="shared" si="37"/>
        <v>#DIV/0!</v>
      </c>
    </row>
    <row r="338" spans="1:21" s="4" customFormat="1" ht="15.75" hidden="1">
      <c r="A338" s="248" t="s">
        <v>11</v>
      </c>
      <c r="B338" s="263"/>
      <c r="C338" s="92"/>
      <c r="D338" s="101"/>
      <c r="E338" s="93"/>
      <c r="F338" s="132"/>
      <c r="G338" s="43"/>
      <c r="H338" s="95"/>
      <c r="I338" s="96"/>
      <c r="J338" s="92"/>
      <c r="K338" s="187"/>
      <c r="L338" s="43"/>
      <c r="M338" s="207"/>
      <c r="N338" s="201"/>
      <c r="O338" s="91" t="e">
        <f t="shared" si="35"/>
        <v>#DIV/0!</v>
      </c>
      <c r="P338" s="18"/>
      <c r="Q338" s="24"/>
      <c r="R338" s="74" t="e">
        <f t="shared" si="36"/>
        <v>#DIV/0!</v>
      </c>
      <c r="S338" s="18"/>
      <c r="T338" s="24"/>
      <c r="U338" s="74" t="e">
        <f t="shared" si="37"/>
        <v>#DIV/0!</v>
      </c>
    </row>
    <row r="339" spans="1:21" s="28" customFormat="1" ht="38.25" hidden="1">
      <c r="A339" s="243" t="s">
        <v>116</v>
      </c>
      <c r="B339" s="271"/>
      <c r="C339" s="142">
        <f>C341</f>
        <v>0</v>
      </c>
      <c r="D339" s="145">
        <f>D341</f>
        <v>0</v>
      </c>
      <c r="E339" s="93"/>
      <c r="F339" s="129">
        <f>F341</f>
        <v>0</v>
      </c>
      <c r="G339" s="32">
        <f>G341</f>
        <v>0</v>
      </c>
      <c r="H339" s="95"/>
      <c r="I339" s="143">
        <f>I341</f>
        <v>0</v>
      </c>
      <c r="J339" s="142">
        <f>J341</f>
        <v>0</v>
      </c>
      <c r="K339" s="196">
        <f>K341</f>
        <v>0</v>
      </c>
      <c r="L339" s="32">
        <f>L341</f>
        <v>0</v>
      </c>
      <c r="M339" s="217">
        <f>M341</f>
        <v>0</v>
      </c>
      <c r="N339" s="201"/>
      <c r="O339" s="91" t="e">
        <f t="shared" si="35"/>
        <v>#DIV/0!</v>
      </c>
      <c r="P339" s="50">
        <f>P341</f>
        <v>0</v>
      </c>
      <c r="Q339" s="24"/>
      <c r="R339" s="74" t="e">
        <f t="shared" si="36"/>
        <v>#DIV/0!</v>
      </c>
      <c r="S339" s="50">
        <f>S341</f>
        <v>0</v>
      </c>
      <c r="T339" s="24"/>
      <c r="U339" s="74" t="e">
        <f t="shared" si="37"/>
        <v>#DIV/0!</v>
      </c>
    </row>
    <row r="340" spans="1:21" s="4" customFormat="1" ht="15.75" hidden="1">
      <c r="A340" s="230" t="s">
        <v>26</v>
      </c>
      <c r="B340" s="260"/>
      <c r="C340" s="92"/>
      <c r="D340" s="101"/>
      <c r="E340" s="93"/>
      <c r="F340" s="132"/>
      <c r="G340" s="43"/>
      <c r="H340" s="95"/>
      <c r="I340" s="96"/>
      <c r="J340" s="92"/>
      <c r="K340" s="187"/>
      <c r="L340" s="43"/>
      <c r="M340" s="207"/>
      <c r="N340" s="201"/>
      <c r="O340" s="91" t="e">
        <f t="shared" si="35"/>
        <v>#DIV/0!</v>
      </c>
      <c r="P340" s="58"/>
      <c r="Q340" s="24"/>
      <c r="R340" s="74" t="e">
        <f t="shared" si="36"/>
        <v>#DIV/0!</v>
      </c>
      <c r="S340" s="58"/>
      <c r="T340" s="24"/>
      <c r="U340" s="74" t="e">
        <f t="shared" si="37"/>
        <v>#DIV/0!</v>
      </c>
    </row>
    <row r="341" spans="1:21" s="5" customFormat="1" ht="25.5" hidden="1">
      <c r="A341" s="245" t="s">
        <v>97</v>
      </c>
      <c r="B341" s="258"/>
      <c r="C341" s="92"/>
      <c r="D341" s="101"/>
      <c r="E341" s="93"/>
      <c r="F341" s="129"/>
      <c r="G341" s="32">
        <f>C341+F341</f>
        <v>0</v>
      </c>
      <c r="H341" s="95"/>
      <c r="I341" s="96"/>
      <c r="J341" s="92"/>
      <c r="K341" s="187"/>
      <c r="L341" s="32"/>
      <c r="M341" s="207"/>
      <c r="N341" s="201"/>
      <c r="O341" s="91" t="e">
        <f t="shared" si="35"/>
        <v>#DIV/0!</v>
      </c>
      <c r="P341" s="59"/>
      <c r="Q341" s="24"/>
      <c r="R341" s="74" t="e">
        <f t="shared" si="36"/>
        <v>#DIV/0!</v>
      </c>
      <c r="S341" s="59"/>
      <c r="T341" s="24"/>
      <c r="U341" s="74" t="e">
        <f t="shared" si="37"/>
        <v>#DIV/0!</v>
      </c>
    </row>
    <row r="342" spans="1:21" s="28" customFormat="1" ht="25.5" hidden="1">
      <c r="A342" s="246" t="s">
        <v>75</v>
      </c>
      <c r="B342" s="271"/>
      <c r="C342" s="142">
        <f>C344</f>
        <v>0</v>
      </c>
      <c r="D342" s="145">
        <f>D344</f>
        <v>0</v>
      </c>
      <c r="E342" s="93"/>
      <c r="F342" s="129">
        <f>F344</f>
        <v>0</v>
      </c>
      <c r="G342" s="32">
        <f>G344</f>
        <v>0</v>
      </c>
      <c r="H342" s="95"/>
      <c r="I342" s="143">
        <f>I344</f>
        <v>0</v>
      </c>
      <c r="J342" s="142">
        <f>J344</f>
        <v>0</v>
      </c>
      <c r="K342" s="196">
        <f>K344</f>
        <v>0</v>
      </c>
      <c r="L342" s="32">
        <f>L344</f>
        <v>0</v>
      </c>
      <c r="M342" s="217">
        <f>M344</f>
        <v>0</v>
      </c>
      <c r="N342" s="201"/>
      <c r="O342" s="91" t="e">
        <f t="shared" si="35"/>
        <v>#DIV/0!</v>
      </c>
      <c r="P342" s="50">
        <f>P344</f>
        <v>0</v>
      </c>
      <c r="Q342" s="24"/>
      <c r="R342" s="74" t="e">
        <f t="shared" si="36"/>
        <v>#DIV/0!</v>
      </c>
      <c r="S342" s="50">
        <f>S344</f>
        <v>0</v>
      </c>
      <c r="T342" s="24"/>
      <c r="U342" s="74" t="e">
        <f t="shared" si="37"/>
        <v>#DIV/0!</v>
      </c>
    </row>
    <row r="343" spans="1:21" s="4" customFormat="1" ht="15.75" hidden="1">
      <c r="A343" s="230" t="s">
        <v>26</v>
      </c>
      <c r="B343" s="260"/>
      <c r="C343" s="92"/>
      <c r="D343" s="101"/>
      <c r="E343" s="93"/>
      <c r="F343" s="132"/>
      <c r="G343" s="43"/>
      <c r="H343" s="95"/>
      <c r="I343" s="96"/>
      <c r="J343" s="92"/>
      <c r="K343" s="187"/>
      <c r="L343" s="43"/>
      <c r="M343" s="207"/>
      <c r="N343" s="201"/>
      <c r="O343" s="91" t="e">
        <f t="shared" si="35"/>
        <v>#DIV/0!</v>
      </c>
      <c r="P343" s="58"/>
      <c r="Q343" s="24"/>
      <c r="R343" s="74" t="e">
        <f t="shared" si="36"/>
        <v>#DIV/0!</v>
      </c>
      <c r="S343" s="58"/>
      <c r="T343" s="24"/>
      <c r="U343" s="74" t="e">
        <f t="shared" si="37"/>
        <v>#DIV/0!</v>
      </c>
    </row>
    <row r="344" spans="1:21" s="5" customFormat="1" ht="25.5" hidden="1">
      <c r="A344" s="246" t="s">
        <v>97</v>
      </c>
      <c r="B344" s="271"/>
      <c r="C344" s="92">
        <f>C346</f>
        <v>0</v>
      </c>
      <c r="D344" s="101">
        <f>D346</f>
        <v>0</v>
      </c>
      <c r="E344" s="93"/>
      <c r="F344" s="94">
        <f>F346</f>
        <v>0</v>
      </c>
      <c r="G344" s="31">
        <f>G346</f>
        <v>0</v>
      </c>
      <c r="H344" s="95"/>
      <c r="I344" s="96">
        <f>I346</f>
        <v>0</v>
      </c>
      <c r="J344" s="92">
        <f>J346</f>
        <v>0</v>
      </c>
      <c r="K344" s="187">
        <f>K346</f>
        <v>0</v>
      </c>
      <c r="L344" s="31">
        <f>L346</f>
        <v>0</v>
      </c>
      <c r="M344" s="207">
        <f>M346</f>
        <v>0</v>
      </c>
      <c r="N344" s="201"/>
      <c r="O344" s="91" t="e">
        <f t="shared" si="35"/>
        <v>#DIV/0!</v>
      </c>
      <c r="P344" s="52">
        <f>P346</f>
        <v>0</v>
      </c>
      <c r="Q344" s="24"/>
      <c r="R344" s="74" t="e">
        <f t="shared" si="36"/>
        <v>#DIV/0!</v>
      </c>
      <c r="S344" s="52">
        <f>S346</f>
        <v>0</v>
      </c>
      <c r="T344" s="24"/>
      <c r="U344" s="74" t="e">
        <f t="shared" si="37"/>
        <v>#DIV/0!</v>
      </c>
    </row>
    <row r="345" spans="1:21" s="4" customFormat="1" ht="15.75" hidden="1">
      <c r="A345" s="230" t="s">
        <v>115</v>
      </c>
      <c r="B345" s="260"/>
      <c r="C345" s="92"/>
      <c r="D345" s="101"/>
      <c r="E345" s="93"/>
      <c r="F345" s="132"/>
      <c r="G345" s="43"/>
      <c r="H345" s="95"/>
      <c r="I345" s="96"/>
      <c r="J345" s="92"/>
      <c r="K345" s="187"/>
      <c r="L345" s="43"/>
      <c r="M345" s="207"/>
      <c r="N345" s="201"/>
      <c r="O345" s="91" t="e">
        <f t="shared" si="35"/>
        <v>#DIV/0!</v>
      </c>
      <c r="P345" s="18"/>
      <c r="Q345" s="24"/>
      <c r="R345" s="74" t="e">
        <f t="shared" si="36"/>
        <v>#DIV/0!</v>
      </c>
      <c r="S345" s="18"/>
      <c r="T345" s="24"/>
      <c r="U345" s="74" t="e">
        <f t="shared" si="37"/>
        <v>#DIV/0!</v>
      </c>
    </row>
    <row r="346" spans="1:21" s="11" customFormat="1" ht="15.75" hidden="1">
      <c r="A346" s="245"/>
      <c r="B346" s="258"/>
      <c r="C346" s="119"/>
      <c r="D346" s="125"/>
      <c r="E346" s="93"/>
      <c r="F346" s="94"/>
      <c r="G346" s="31">
        <f>C346+F346</f>
        <v>0</v>
      </c>
      <c r="H346" s="95"/>
      <c r="I346" s="121"/>
      <c r="J346" s="119"/>
      <c r="K346" s="191"/>
      <c r="L346" s="31"/>
      <c r="M346" s="212"/>
      <c r="N346" s="201"/>
      <c r="O346" s="91" t="e">
        <f t="shared" si="35"/>
        <v>#DIV/0!</v>
      </c>
      <c r="P346" s="52"/>
      <c r="Q346" s="24"/>
      <c r="R346" s="74" t="e">
        <f t="shared" si="36"/>
        <v>#DIV/0!</v>
      </c>
      <c r="S346" s="52"/>
      <c r="T346" s="24"/>
      <c r="U346" s="74" t="e">
        <f t="shared" si="37"/>
        <v>#DIV/0!</v>
      </c>
    </row>
    <row r="347" spans="1:21" s="4" customFormat="1" ht="15.75" hidden="1">
      <c r="A347" s="230" t="s">
        <v>115</v>
      </c>
      <c r="B347" s="260"/>
      <c r="C347" s="92"/>
      <c r="D347" s="101"/>
      <c r="E347" s="93"/>
      <c r="F347" s="94"/>
      <c r="G347" s="31"/>
      <c r="H347" s="95"/>
      <c r="I347" s="96"/>
      <c r="J347" s="92"/>
      <c r="K347" s="187"/>
      <c r="L347" s="31"/>
      <c r="M347" s="207"/>
      <c r="N347" s="201"/>
      <c r="O347" s="91" t="e">
        <f>ROUND(L347/J347*100,1)</f>
        <v>#DIV/0!</v>
      </c>
      <c r="P347" s="34"/>
      <c r="Q347" s="24"/>
      <c r="R347" s="74" t="e">
        <f>ROUND(P347/L347*100,1)</f>
        <v>#DIV/0!</v>
      </c>
      <c r="S347" s="34"/>
      <c r="T347" s="24"/>
      <c r="U347" s="74" t="e">
        <f>ROUND(S347/P347*100,1)</f>
        <v>#DIV/0!</v>
      </c>
    </row>
    <row r="348" spans="1:21" s="4" customFormat="1" ht="15.75" hidden="1">
      <c r="A348" s="230"/>
      <c r="B348" s="260"/>
      <c r="C348" s="119"/>
      <c r="D348" s="125"/>
      <c r="E348" s="93"/>
      <c r="F348" s="129"/>
      <c r="G348" s="32">
        <f>C348+F348</f>
        <v>0</v>
      </c>
      <c r="H348" s="95"/>
      <c r="I348" s="121"/>
      <c r="J348" s="119"/>
      <c r="K348" s="191"/>
      <c r="L348" s="32"/>
      <c r="M348" s="212"/>
      <c r="N348" s="201"/>
      <c r="O348" s="91" t="e">
        <f>ROUND(L348/J348*100,1)</f>
        <v>#DIV/0!</v>
      </c>
      <c r="P348" s="59"/>
      <c r="Q348" s="24"/>
      <c r="R348" s="74" t="e">
        <f>ROUND(P348/L348*100,1)</f>
        <v>#DIV/0!</v>
      </c>
      <c r="S348" s="59"/>
      <c r="T348" s="24"/>
      <c r="U348" s="74" t="e">
        <f>ROUND(S348/P348*100,1)</f>
        <v>#DIV/0!</v>
      </c>
    </row>
    <row r="349" spans="1:21" s="4" customFormat="1" ht="15.75" hidden="1">
      <c r="A349" s="230"/>
      <c r="B349" s="260"/>
      <c r="C349" s="119"/>
      <c r="D349" s="125"/>
      <c r="E349" s="93"/>
      <c r="F349" s="129"/>
      <c r="G349" s="32">
        <f>C349+F349</f>
        <v>0</v>
      </c>
      <c r="H349" s="95"/>
      <c r="I349" s="121"/>
      <c r="J349" s="119"/>
      <c r="K349" s="191"/>
      <c r="L349" s="32"/>
      <c r="M349" s="212"/>
      <c r="N349" s="201"/>
      <c r="O349" s="91" t="e">
        <f>ROUND(L349/J349*100,1)</f>
        <v>#DIV/0!</v>
      </c>
      <c r="P349" s="59"/>
      <c r="Q349" s="24"/>
      <c r="R349" s="74" t="e">
        <f>ROUND(P349/L349*100,1)</f>
        <v>#DIV/0!</v>
      </c>
      <c r="S349" s="59"/>
      <c r="T349" s="24"/>
      <c r="U349" s="74" t="e">
        <f>ROUND(S349/P349*100,1)</f>
        <v>#DIV/0!</v>
      </c>
    </row>
    <row r="350" spans="1:21" s="8" customFormat="1" ht="15.75">
      <c r="A350" s="288" t="s">
        <v>9</v>
      </c>
      <c r="B350" s="289" t="s">
        <v>146</v>
      </c>
      <c r="C350" s="276">
        <f>C352+C357</f>
        <v>15.3</v>
      </c>
      <c r="D350" s="277">
        <f>D352+D357</f>
        <v>0</v>
      </c>
      <c r="E350" s="278">
        <f>C350/$C$82*100</f>
        <v>0.24667075097539742</v>
      </c>
      <c r="F350" s="279" t="e">
        <f>F352+F357</f>
        <v>#REF!</v>
      </c>
      <c r="G350" s="284" t="e">
        <f>G352+G357</f>
        <v>#REF!</v>
      </c>
      <c r="H350" s="281" t="e">
        <f>G350/$G$82*100</f>
        <v>#REF!</v>
      </c>
      <c r="I350" s="282" t="e">
        <f>I352+I357</f>
        <v>#REF!</v>
      </c>
      <c r="J350" s="276">
        <f>J352+J357</f>
        <v>15.3</v>
      </c>
      <c r="K350" s="283">
        <f>K352+K357</f>
        <v>0</v>
      </c>
      <c r="L350" s="284">
        <f>L352+L357</f>
        <v>7.5</v>
      </c>
      <c r="M350" s="285">
        <f>M352+M357</f>
        <v>0</v>
      </c>
      <c r="N350" s="286">
        <f>L350/$L$82*100</f>
        <v>0.13032825342763307</v>
      </c>
      <c r="O350" s="287">
        <f t="shared" si="35"/>
        <v>49</v>
      </c>
      <c r="P350" s="54" t="e">
        <f>P352+P357</f>
        <v>#REF!</v>
      </c>
      <c r="Q350" s="27" t="e">
        <f>P350/$P$82*100</f>
        <v>#REF!</v>
      </c>
      <c r="R350" s="74" t="e">
        <f t="shared" si="36"/>
        <v>#REF!</v>
      </c>
      <c r="S350" s="54" t="e">
        <f>S352+S357</f>
        <v>#REF!</v>
      </c>
      <c r="T350" s="27" t="e">
        <f>S350/$S$82*100</f>
        <v>#REF!</v>
      </c>
      <c r="U350" s="74" t="e">
        <f t="shared" si="37"/>
        <v>#REF!</v>
      </c>
    </row>
    <row r="351" spans="1:21" s="4" customFormat="1" ht="15.75">
      <c r="A351" s="248" t="s">
        <v>11</v>
      </c>
      <c r="B351" s="263"/>
      <c r="C351" s="92"/>
      <c r="D351" s="101"/>
      <c r="E351" s="93"/>
      <c r="F351" s="132"/>
      <c r="G351" s="43"/>
      <c r="H351" s="95"/>
      <c r="I351" s="96"/>
      <c r="J351" s="92"/>
      <c r="K351" s="187"/>
      <c r="L351" s="43"/>
      <c r="M351" s="207"/>
      <c r="N351" s="201"/>
      <c r="O351" s="91" t="e">
        <f t="shared" si="35"/>
        <v>#DIV/0!</v>
      </c>
      <c r="P351" s="58"/>
      <c r="Q351" s="24"/>
      <c r="R351" s="74" t="e">
        <f t="shared" si="36"/>
        <v>#DIV/0!</v>
      </c>
      <c r="S351" s="58"/>
      <c r="T351" s="24"/>
      <c r="U351" s="74" t="e">
        <f t="shared" si="37"/>
        <v>#DIV/0!</v>
      </c>
    </row>
    <row r="352" spans="1:21" s="28" customFormat="1" ht="18" customHeight="1" hidden="1">
      <c r="A352" s="243" t="s">
        <v>73</v>
      </c>
      <c r="B352" s="271"/>
      <c r="C352" s="92">
        <f>SUM(C354:C356)</f>
        <v>0</v>
      </c>
      <c r="D352" s="101">
        <f>SUM(D354:D356)</f>
        <v>0</v>
      </c>
      <c r="E352" s="93"/>
      <c r="F352" s="94">
        <f>SUM(F354:F356)</f>
        <v>0</v>
      </c>
      <c r="G352" s="31">
        <f>SUM(G354:G356)</f>
        <v>0</v>
      </c>
      <c r="H352" s="95"/>
      <c r="I352" s="96">
        <f>SUM(I354:I356)</f>
        <v>0</v>
      </c>
      <c r="J352" s="92">
        <f>SUM(J354:J356)</f>
        <v>0</v>
      </c>
      <c r="K352" s="187">
        <f>SUM(K354:K356)</f>
        <v>0</v>
      </c>
      <c r="L352" s="31">
        <f>SUM(L354:L356)</f>
        <v>0</v>
      </c>
      <c r="M352" s="207">
        <f>SUM(M354:M356)</f>
        <v>0</v>
      </c>
      <c r="N352" s="201"/>
      <c r="O352" s="91" t="e">
        <f t="shared" si="35"/>
        <v>#DIV/0!</v>
      </c>
      <c r="P352" s="49">
        <f>SUM(P354:P356)</f>
        <v>0</v>
      </c>
      <c r="Q352" s="24"/>
      <c r="R352" s="74" t="e">
        <f t="shared" si="36"/>
        <v>#DIV/0!</v>
      </c>
      <c r="S352" s="49">
        <f>SUM(S354:S356)</f>
        <v>0</v>
      </c>
      <c r="T352" s="24"/>
      <c r="U352" s="74" t="e">
        <f t="shared" si="37"/>
        <v>#DIV/0!</v>
      </c>
    </row>
    <row r="353" spans="1:21" s="4" customFormat="1" ht="15.75" hidden="1">
      <c r="A353" s="230" t="s">
        <v>26</v>
      </c>
      <c r="B353" s="260"/>
      <c r="C353" s="92"/>
      <c r="D353" s="101"/>
      <c r="E353" s="93"/>
      <c r="F353" s="132"/>
      <c r="G353" s="43"/>
      <c r="H353" s="95"/>
      <c r="I353" s="96"/>
      <c r="J353" s="92"/>
      <c r="K353" s="187"/>
      <c r="L353" s="43"/>
      <c r="M353" s="207"/>
      <c r="N353" s="201"/>
      <c r="O353" s="91" t="e">
        <f t="shared" si="35"/>
        <v>#DIV/0!</v>
      </c>
      <c r="P353" s="58"/>
      <c r="Q353" s="24"/>
      <c r="R353" s="74" t="e">
        <f t="shared" si="36"/>
        <v>#DIV/0!</v>
      </c>
      <c r="S353" s="58"/>
      <c r="T353" s="24"/>
      <c r="U353" s="74" t="e">
        <f t="shared" si="37"/>
        <v>#DIV/0!</v>
      </c>
    </row>
    <row r="354" spans="1:21" s="4" customFormat="1" ht="15.75" hidden="1">
      <c r="A354" s="245" t="s">
        <v>38</v>
      </c>
      <c r="B354" s="258"/>
      <c r="C354" s="119"/>
      <c r="D354" s="125"/>
      <c r="E354" s="93"/>
      <c r="F354" s="129"/>
      <c r="G354" s="32">
        <f>C354+F354</f>
        <v>0</v>
      </c>
      <c r="H354" s="95"/>
      <c r="I354" s="121"/>
      <c r="J354" s="119"/>
      <c r="K354" s="191"/>
      <c r="L354" s="32"/>
      <c r="M354" s="212"/>
      <c r="N354" s="201"/>
      <c r="O354" s="91" t="e">
        <f t="shared" si="35"/>
        <v>#DIV/0!</v>
      </c>
      <c r="P354" s="59"/>
      <c r="Q354" s="24"/>
      <c r="R354" s="74" t="e">
        <f t="shared" si="36"/>
        <v>#DIV/0!</v>
      </c>
      <c r="S354" s="59"/>
      <c r="T354" s="24"/>
      <c r="U354" s="74" t="e">
        <f t="shared" si="37"/>
        <v>#DIV/0!</v>
      </c>
    </row>
    <row r="355" spans="1:21" s="4" customFormat="1" ht="15.75" hidden="1">
      <c r="A355" s="245" t="s">
        <v>39</v>
      </c>
      <c r="B355" s="258"/>
      <c r="C355" s="119"/>
      <c r="D355" s="125"/>
      <c r="E355" s="93"/>
      <c r="F355" s="129"/>
      <c r="G355" s="32">
        <f>C355+F355</f>
        <v>0</v>
      </c>
      <c r="H355" s="95"/>
      <c r="I355" s="121"/>
      <c r="J355" s="119"/>
      <c r="K355" s="191"/>
      <c r="L355" s="32"/>
      <c r="M355" s="212"/>
      <c r="N355" s="201"/>
      <c r="O355" s="91" t="e">
        <f t="shared" si="35"/>
        <v>#DIV/0!</v>
      </c>
      <c r="P355" s="59"/>
      <c r="Q355" s="24"/>
      <c r="R355" s="74" t="e">
        <f t="shared" si="36"/>
        <v>#DIV/0!</v>
      </c>
      <c r="S355" s="59"/>
      <c r="T355" s="24"/>
      <c r="U355" s="74" t="e">
        <f t="shared" si="37"/>
        <v>#DIV/0!</v>
      </c>
    </row>
    <row r="356" spans="1:21" s="4" customFormat="1" ht="15.75" hidden="1">
      <c r="A356" s="245" t="s">
        <v>41</v>
      </c>
      <c r="B356" s="258"/>
      <c r="C356" s="119"/>
      <c r="D356" s="125"/>
      <c r="E356" s="93"/>
      <c r="F356" s="129"/>
      <c r="G356" s="32">
        <f>C356+F356</f>
        <v>0</v>
      </c>
      <c r="H356" s="95"/>
      <c r="I356" s="121"/>
      <c r="J356" s="119"/>
      <c r="K356" s="191"/>
      <c r="L356" s="32"/>
      <c r="M356" s="212"/>
      <c r="N356" s="201"/>
      <c r="O356" s="91" t="e">
        <f t="shared" si="35"/>
        <v>#DIV/0!</v>
      </c>
      <c r="P356" s="59"/>
      <c r="Q356" s="24"/>
      <c r="R356" s="74" t="e">
        <f t="shared" si="36"/>
        <v>#DIV/0!</v>
      </c>
      <c r="S356" s="59"/>
      <c r="T356" s="24"/>
      <c r="U356" s="74" t="e">
        <f t="shared" si="37"/>
        <v>#DIV/0!</v>
      </c>
    </row>
    <row r="357" spans="1:21" s="28" customFormat="1" ht="25.5">
      <c r="A357" s="243" t="s">
        <v>25</v>
      </c>
      <c r="B357" s="271"/>
      <c r="C357" s="92">
        <f>C359+C371</f>
        <v>15.3</v>
      </c>
      <c r="D357" s="101">
        <f>D359+D371</f>
        <v>0</v>
      </c>
      <c r="E357" s="93"/>
      <c r="F357" s="94" t="e">
        <f>F359+F371</f>
        <v>#REF!</v>
      </c>
      <c r="G357" s="31" t="e">
        <f>G359+G371</f>
        <v>#REF!</v>
      </c>
      <c r="H357" s="95"/>
      <c r="I357" s="96" t="e">
        <f>I359+I371</f>
        <v>#REF!</v>
      </c>
      <c r="J357" s="92">
        <f>J359+J371</f>
        <v>15.3</v>
      </c>
      <c r="K357" s="187">
        <f>K359+K371</f>
        <v>0</v>
      </c>
      <c r="L357" s="31">
        <f>L359+L371</f>
        <v>7.5</v>
      </c>
      <c r="M357" s="207">
        <f>M359+M371</f>
        <v>0</v>
      </c>
      <c r="N357" s="201"/>
      <c r="O357" s="91">
        <f t="shared" si="35"/>
        <v>49</v>
      </c>
      <c r="P357" s="49" t="e">
        <f>P359+P371</f>
        <v>#REF!</v>
      </c>
      <c r="Q357" s="24"/>
      <c r="R357" s="74" t="e">
        <f t="shared" si="36"/>
        <v>#REF!</v>
      </c>
      <c r="S357" s="49" t="e">
        <f>S359+S371</f>
        <v>#REF!</v>
      </c>
      <c r="T357" s="24"/>
      <c r="U357" s="74" t="e">
        <f t="shared" si="37"/>
        <v>#REF!</v>
      </c>
    </row>
    <row r="358" spans="1:21" s="4" customFormat="1" ht="15.75">
      <c r="A358" s="230" t="s">
        <v>11</v>
      </c>
      <c r="B358" s="260"/>
      <c r="C358" s="92"/>
      <c r="D358" s="101"/>
      <c r="E358" s="93"/>
      <c r="F358" s="94"/>
      <c r="G358" s="31"/>
      <c r="H358" s="95"/>
      <c r="I358" s="96"/>
      <c r="J358" s="92"/>
      <c r="K358" s="187"/>
      <c r="L358" s="31"/>
      <c r="M358" s="207"/>
      <c r="N358" s="201"/>
      <c r="O358" s="91" t="e">
        <f t="shared" si="35"/>
        <v>#DIV/0!</v>
      </c>
      <c r="P358" s="52"/>
      <c r="Q358" s="24"/>
      <c r="R358" s="74" t="e">
        <f t="shared" si="36"/>
        <v>#DIV/0!</v>
      </c>
      <c r="S358" s="52"/>
      <c r="T358" s="24"/>
      <c r="U358" s="74" t="e">
        <f t="shared" si="37"/>
        <v>#DIV/0!</v>
      </c>
    </row>
    <row r="359" spans="1:21" s="28" customFormat="1" ht="25.5">
      <c r="A359" s="243" t="s">
        <v>205</v>
      </c>
      <c r="B359" s="271"/>
      <c r="C359" s="92">
        <f>C361+C365+C368</f>
        <v>7.8</v>
      </c>
      <c r="D359" s="101">
        <f>D361+D365</f>
        <v>0</v>
      </c>
      <c r="E359" s="93"/>
      <c r="F359" s="94" t="e">
        <f>F361+F365+#REF!</f>
        <v>#REF!</v>
      </c>
      <c r="G359" s="31" t="e">
        <f>G361+G365+#REF!</f>
        <v>#REF!</v>
      </c>
      <c r="H359" s="95"/>
      <c r="I359" s="96" t="e">
        <f>I361+I365+#REF!</f>
        <v>#REF!</v>
      </c>
      <c r="J359" s="92">
        <f>J361+J365</f>
        <v>7.8</v>
      </c>
      <c r="K359" s="187">
        <f>K361+K365</f>
        <v>0</v>
      </c>
      <c r="L359" s="31">
        <f>L361+L365</f>
        <v>0</v>
      </c>
      <c r="M359" s="207">
        <f>M361+M365</f>
        <v>0</v>
      </c>
      <c r="N359" s="201"/>
      <c r="O359" s="91">
        <f t="shared" si="35"/>
        <v>0</v>
      </c>
      <c r="P359" s="49" t="e">
        <f>P361+P365+#REF!</f>
        <v>#REF!</v>
      </c>
      <c r="Q359" s="24"/>
      <c r="R359" s="74" t="e">
        <f t="shared" si="36"/>
        <v>#REF!</v>
      </c>
      <c r="S359" s="49" t="e">
        <f>S361+S365+#REF!</f>
        <v>#REF!</v>
      </c>
      <c r="T359" s="24"/>
      <c r="U359" s="74" t="e">
        <f t="shared" si="37"/>
        <v>#REF!</v>
      </c>
    </row>
    <row r="360" spans="1:21" s="4" customFormat="1" ht="15.75">
      <c r="A360" s="230" t="s">
        <v>74</v>
      </c>
      <c r="B360" s="260"/>
      <c r="C360" s="92"/>
      <c r="D360" s="101"/>
      <c r="E360" s="93"/>
      <c r="F360" s="94"/>
      <c r="G360" s="31"/>
      <c r="H360" s="95"/>
      <c r="I360" s="96"/>
      <c r="J360" s="92"/>
      <c r="K360" s="187"/>
      <c r="L360" s="31"/>
      <c r="M360" s="207"/>
      <c r="N360" s="201"/>
      <c r="O360" s="91" t="e">
        <f t="shared" si="35"/>
        <v>#DIV/0!</v>
      </c>
      <c r="P360" s="52"/>
      <c r="Q360" s="24"/>
      <c r="R360" s="74" t="e">
        <f t="shared" si="36"/>
        <v>#DIV/0!</v>
      </c>
      <c r="S360" s="52"/>
      <c r="T360" s="24"/>
      <c r="U360" s="74" t="e">
        <f t="shared" si="37"/>
        <v>#DIV/0!</v>
      </c>
    </row>
    <row r="361" spans="1:21" s="346" customFormat="1" ht="27">
      <c r="A361" s="344" t="s">
        <v>220</v>
      </c>
      <c r="B361" s="345"/>
      <c r="C361" s="126">
        <f>SUM(C363:C364)</f>
        <v>0</v>
      </c>
      <c r="D361" s="101">
        <f>SUM(D363:D364)</f>
        <v>0</v>
      </c>
      <c r="E361" s="99"/>
      <c r="F361" s="100"/>
      <c r="G361" s="101">
        <f>C361+F361</f>
        <v>0</v>
      </c>
      <c r="H361" s="102"/>
      <c r="I361" s="126">
        <f>SUM(I363:I364)</f>
        <v>0</v>
      </c>
      <c r="J361" s="126">
        <f>SUM(J363:J364)</f>
        <v>0</v>
      </c>
      <c r="K361" s="101">
        <f>SUM(K363:K364)</f>
        <v>0</v>
      </c>
      <c r="L361" s="126">
        <f>SUM(L363:L364)</f>
        <v>0</v>
      </c>
      <c r="M361" s="101">
        <f>SUM(M363:M364)</f>
        <v>0</v>
      </c>
      <c r="N361" s="203"/>
      <c r="O361" s="333" t="e">
        <f t="shared" si="35"/>
        <v>#DIV/0!</v>
      </c>
      <c r="P361" s="47"/>
      <c r="Q361" s="72"/>
      <c r="R361" s="334" t="e">
        <f t="shared" si="36"/>
        <v>#DIV/0!</v>
      </c>
      <c r="S361" s="47"/>
      <c r="T361" s="72"/>
      <c r="U361" s="334" t="e">
        <f t="shared" si="37"/>
        <v>#DIV/0!</v>
      </c>
    </row>
    <row r="362" spans="1:21" s="4" customFormat="1" ht="25.5">
      <c r="A362" s="230" t="s">
        <v>122</v>
      </c>
      <c r="B362" s="260"/>
      <c r="C362" s="92"/>
      <c r="D362" s="101"/>
      <c r="E362" s="93"/>
      <c r="F362" s="94"/>
      <c r="G362" s="31"/>
      <c r="H362" s="95"/>
      <c r="I362" s="96"/>
      <c r="J362" s="92"/>
      <c r="K362" s="187"/>
      <c r="L362" s="31"/>
      <c r="M362" s="207"/>
      <c r="N362" s="201"/>
      <c r="O362" s="91" t="e">
        <f t="shared" si="35"/>
        <v>#DIV/0!</v>
      </c>
      <c r="P362" s="52"/>
      <c r="Q362" s="24"/>
      <c r="R362" s="74" t="e">
        <f t="shared" si="36"/>
        <v>#DIV/0!</v>
      </c>
      <c r="S362" s="52"/>
      <c r="T362" s="24"/>
      <c r="U362" s="74" t="e">
        <f t="shared" si="37"/>
        <v>#DIV/0!</v>
      </c>
    </row>
    <row r="363" spans="1:21" s="4" customFormat="1" ht="13.5" customHeight="1">
      <c r="A363" s="230"/>
      <c r="B363" s="260"/>
      <c r="C363" s="119"/>
      <c r="D363" s="125"/>
      <c r="E363" s="93"/>
      <c r="F363" s="129"/>
      <c r="G363" s="32">
        <f aca="true" t="shared" si="45" ref="G363:G370">C363+F363</f>
        <v>0</v>
      </c>
      <c r="H363" s="95"/>
      <c r="I363" s="121"/>
      <c r="J363" s="119"/>
      <c r="K363" s="191"/>
      <c r="L363" s="32"/>
      <c r="M363" s="212"/>
      <c r="N363" s="201"/>
      <c r="O363" s="91" t="e">
        <f t="shared" si="35"/>
        <v>#DIV/0!</v>
      </c>
      <c r="P363" s="59"/>
      <c r="Q363" s="24"/>
      <c r="R363" s="74" t="e">
        <f t="shared" si="36"/>
        <v>#DIV/0!</v>
      </c>
      <c r="S363" s="59"/>
      <c r="T363" s="24"/>
      <c r="U363" s="74" t="e">
        <f t="shared" si="37"/>
        <v>#DIV/0!</v>
      </c>
    </row>
    <row r="364" spans="1:21" s="9" customFormat="1" ht="15.75">
      <c r="A364" s="230"/>
      <c r="B364" s="260"/>
      <c r="C364" s="119"/>
      <c r="D364" s="125"/>
      <c r="E364" s="99"/>
      <c r="F364" s="144"/>
      <c r="G364" s="32">
        <f t="shared" si="45"/>
        <v>0</v>
      </c>
      <c r="H364" s="102"/>
      <c r="I364" s="121"/>
      <c r="J364" s="119"/>
      <c r="K364" s="191"/>
      <c r="L364" s="145"/>
      <c r="M364" s="212"/>
      <c r="N364" s="203"/>
      <c r="O364" s="91" t="e">
        <f t="shared" si="35"/>
        <v>#DIV/0!</v>
      </c>
      <c r="P364" s="64"/>
      <c r="Q364" s="72"/>
      <c r="R364" s="74" t="e">
        <f t="shared" si="36"/>
        <v>#DIV/0!</v>
      </c>
      <c r="S364" s="64"/>
      <c r="T364" s="72"/>
      <c r="U364" s="74" t="e">
        <f t="shared" si="37"/>
        <v>#DIV/0!</v>
      </c>
    </row>
    <row r="365" spans="1:21" s="346" customFormat="1" ht="27">
      <c r="A365" s="344" t="s">
        <v>40</v>
      </c>
      <c r="B365" s="345"/>
      <c r="C365" s="126">
        <f>SUM(C367:C370)</f>
        <v>7.8</v>
      </c>
      <c r="D365" s="101">
        <f>SUM(D367:D370)</f>
        <v>0</v>
      </c>
      <c r="E365" s="99"/>
      <c r="F365" s="100"/>
      <c r="G365" s="101">
        <f t="shared" si="45"/>
        <v>7.8</v>
      </c>
      <c r="H365" s="102"/>
      <c r="I365" s="126">
        <f>SUM(I367:I370)</f>
        <v>0</v>
      </c>
      <c r="J365" s="126">
        <f>SUM(J367:J370)</f>
        <v>7.8</v>
      </c>
      <c r="K365" s="101">
        <f>SUM(K367:K370)</f>
        <v>0</v>
      </c>
      <c r="L365" s="126">
        <f>SUM(L367:L370)</f>
        <v>0</v>
      </c>
      <c r="M365" s="101">
        <f>SUM(M367:M370)</f>
        <v>0</v>
      </c>
      <c r="N365" s="203"/>
      <c r="O365" s="333">
        <f>ROUND(L365/J365*100,1)</f>
        <v>0</v>
      </c>
      <c r="P365" s="47"/>
      <c r="Q365" s="72"/>
      <c r="R365" s="334" t="e">
        <f>ROUND(P365/L365*100,1)</f>
        <v>#DIV/0!</v>
      </c>
      <c r="S365" s="47"/>
      <c r="T365" s="72"/>
      <c r="U365" s="334" t="e">
        <f>ROUND(S365/P365*100,1)</f>
        <v>#DIV/0!</v>
      </c>
    </row>
    <row r="366" spans="1:21" s="4" customFormat="1" ht="25.5">
      <c r="A366" s="230" t="s">
        <v>122</v>
      </c>
      <c r="B366" s="260"/>
      <c r="C366" s="92"/>
      <c r="D366" s="101"/>
      <c r="E366" s="93"/>
      <c r="F366" s="94"/>
      <c r="G366" s="32">
        <f t="shared" si="45"/>
        <v>0</v>
      </c>
      <c r="H366" s="95"/>
      <c r="I366" s="96"/>
      <c r="J366" s="92"/>
      <c r="K366" s="187"/>
      <c r="L366" s="31"/>
      <c r="M366" s="207"/>
      <c r="N366" s="201"/>
      <c r="O366" s="91" t="e">
        <f t="shared" si="35"/>
        <v>#DIV/0!</v>
      </c>
      <c r="P366" s="52"/>
      <c r="Q366" s="24"/>
      <c r="R366" s="74" t="e">
        <f t="shared" si="36"/>
        <v>#DIV/0!</v>
      </c>
      <c r="S366" s="52"/>
      <c r="T366" s="24"/>
      <c r="U366" s="74" t="e">
        <f t="shared" si="37"/>
        <v>#DIV/0!</v>
      </c>
    </row>
    <row r="367" spans="1:21" s="4" customFormat="1" ht="63.75">
      <c r="A367" s="395" t="s">
        <v>251</v>
      </c>
      <c r="B367" s="260"/>
      <c r="C367" s="119">
        <v>7.8</v>
      </c>
      <c r="D367" s="125"/>
      <c r="E367" s="93"/>
      <c r="F367" s="129"/>
      <c r="G367" s="32">
        <f t="shared" si="45"/>
        <v>7.8</v>
      </c>
      <c r="H367" s="95"/>
      <c r="I367" s="121"/>
      <c r="J367" s="119">
        <v>7.8</v>
      </c>
      <c r="K367" s="191"/>
      <c r="L367" s="32"/>
      <c r="M367" s="212"/>
      <c r="N367" s="201"/>
      <c r="O367" s="91">
        <f t="shared" si="35"/>
        <v>0</v>
      </c>
      <c r="P367" s="59"/>
      <c r="Q367" s="24"/>
      <c r="R367" s="74" t="e">
        <f t="shared" si="36"/>
        <v>#DIV/0!</v>
      </c>
      <c r="S367" s="59"/>
      <c r="T367" s="24"/>
      <c r="U367" s="74" t="e">
        <f t="shared" si="37"/>
        <v>#DIV/0!</v>
      </c>
    </row>
    <row r="368" spans="1:21" s="4" customFormat="1" ht="15.75">
      <c r="A368" s="396"/>
      <c r="B368" s="260"/>
      <c r="C368" s="119"/>
      <c r="D368" s="125"/>
      <c r="E368" s="93"/>
      <c r="F368" s="129"/>
      <c r="G368" s="32"/>
      <c r="H368" s="95"/>
      <c r="I368" s="121"/>
      <c r="J368" s="119"/>
      <c r="K368" s="191"/>
      <c r="L368" s="32"/>
      <c r="M368" s="212"/>
      <c r="N368" s="201"/>
      <c r="O368" s="91"/>
      <c r="P368" s="59"/>
      <c r="Q368" s="24"/>
      <c r="R368" s="74"/>
      <c r="S368" s="59"/>
      <c r="T368" s="24"/>
      <c r="U368" s="74"/>
    </row>
    <row r="369" spans="1:21" s="4" customFormat="1" ht="15.75">
      <c r="A369" s="395"/>
      <c r="B369" s="260"/>
      <c r="C369" s="119"/>
      <c r="D369" s="125"/>
      <c r="E369" s="93"/>
      <c r="F369" s="129"/>
      <c r="G369" s="32"/>
      <c r="H369" s="95"/>
      <c r="I369" s="121"/>
      <c r="J369" s="119"/>
      <c r="K369" s="191"/>
      <c r="L369" s="32"/>
      <c r="M369" s="212"/>
      <c r="N369" s="201"/>
      <c r="O369" s="91"/>
      <c r="P369" s="59"/>
      <c r="Q369" s="24"/>
      <c r="R369" s="74"/>
      <c r="S369" s="59"/>
      <c r="T369" s="24"/>
      <c r="U369" s="74"/>
    </row>
    <row r="370" spans="1:21" s="9" customFormat="1" ht="15.75">
      <c r="A370" s="395"/>
      <c r="B370" s="260"/>
      <c r="C370" s="126"/>
      <c r="D370" s="101"/>
      <c r="E370" s="99"/>
      <c r="F370" s="144"/>
      <c r="G370" s="32">
        <f t="shared" si="45"/>
        <v>0</v>
      </c>
      <c r="H370" s="102"/>
      <c r="I370" s="128"/>
      <c r="J370" s="126"/>
      <c r="K370" s="187"/>
      <c r="L370" s="145"/>
      <c r="M370" s="207"/>
      <c r="N370" s="203"/>
      <c r="O370" s="91" t="e">
        <f t="shared" si="35"/>
        <v>#DIV/0!</v>
      </c>
      <c r="P370" s="64"/>
      <c r="Q370" s="72"/>
      <c r="R370" s="74" t="e">
        <f t="shared" si="36"/>
        <v>#DIV/0!</v>
      </c>
      <c r="S370" s="64"/>
      <c r="T370" s="72"/>
      <c r="U370" s="74" t="e">
        <f t="shared" si="37"/>
        <v>#DIV/0!</v>
      </c>
    </row>
    <row r="371" spans="1:21" s="28" customFormat="1" ht="25.5">
      <c r="A371" s="246" t="s">
        <v>86</v>
      </c>
      <c r="B371" s="271"/>
      <c r="C371" s="131">
        <f>SUM(C411)</f>
        <v>7.5</v>
      </c>
      <c r="D371" s="179">
        <f>SUM(D411)</f>
        <v>0</v>
      </c>
      <c r="E371" s="93"/>
      <c r="F371" s="132" t="e">
        <f>F373+F385+F411+#REF!</f>
        <v>#REF!</v>
      </c>
      <c r="G371" s="43" t="e">
        <f>G373+G385+G411+#REF!</f>
        <v>#REF!</v>
      </c>
      <c r="H371" s="95"/>
      <c r="I371" s="133" t="e">
        <f>I373+I385+I411+#REF!</f>
        <v>#REF!</v>
      </c>
      <c r="J371" s="131">
        <f>SUM(J411)</f>
        <v>7.5</v>
      </c>
      <c r="K371" s="192">
        <f>SUM(K411)</f>
        <v>0</v>
      </c>
      <c r="L371" s="43">
        <f>SUM(L411)</f>
        <v>7.5</v>
      </c>
      <c r="M371" s="213">
        <f>SUM(M411)</f>
        <v>0</v>
      </c>
      <c r="N371" s="201"/>
      <c r="O371" s="91">
        <f t="shared" si="35"/>
        <v>100</v>
      </c>
      <c r="P371" s="65" t="e">
        <f>P373+P385+P411+#REF!</f>
        <v>#REF!</v>
      </c>
      <c r="Q371" s="24"/>
      <c r="R371" s="74" t="e">
        <f t="shared" si="36"/>
        <v>#REF!</v>
      </c>
      <c r="S371" s="65" t="e">
        <f>S373+S385+S411+#REF!</f>
        <v>#REF!</v>
      </c>
      <c r="T371" s="24"/>
      <c r="U371" s="74" t="e">
        <f t="shared" si="37"/>
        <v>#REF!</v>
      </c>
    </row>
    <row r="372" spans="1:21" s="4" customFormat="1" ht="15.75" hidden="1">
      <c r="A372" s="230" t="s">
        <v>26</v>
      </c>
      <c r="B372" s="260"/>
      <c r="C372" s="92"/>
      <c r="D372" s="101"/>
      <c r="E372" s="93"/>
      <c r="F372" s="129"/>
      <c r="G372" s="32"/>
      <c r="H372" s="95"/>
      <c r="I372" s="96"/>
      <c r="J372" s="92"/>
      <c r="K372" s="187"/>
      <c r="L372" s="32"/>
      <c r="M372" s="207"/>
      <c r="N372" s="201"/>
      <c r="O372" s="91" t="e">
        <f t="shared" si="35"/>
        <v>#DIV/0!</v>
      </c>
      <c r="P372" s="59"/>
      <c r="Q372" s="24"/>
      <c r="R372" s="74" t="e">
        <f t="shared" si="36"/>
        <v>#DIV/0!</v>
      </c>
      <c r="S372" s="59"/>
      <c r="T372" s="24"/>
      <c r="U372" s="74" t="e">
        <f t="shared" si="37"/>
        <v>#DIV/0!</v>
      </c>
    </row>
    <row r="373" spans="1:21" s="4" customFormat="1" ht="15.75" hidden="1">
      <c r="A373" s="246" t="s">
        <v>38</v>
      </c>
      <c r="B373" s="271"/>
      <c r="C373" s="92">
        <f>C375+C377+C378+C379+C380</f>
        <v>0</v>
      </c>
      <c r="D373" s="101">
        <f>D375+D377+D378+D379+D380</f>
        <v>0</v>
      </c>
      <c r="E373" s="93"/>
      <c r="F373" s="94">
        <f>F375+F377+F378+F379+F380</f>
        <v>0</v>
      </c>
      <c r="G373" s="31">
        <f>G375+G377+G378+G379+G380</f>
        <v>0</v>
      </c>
      <c r="H373" s="95"/>
      <c r="I373" s="96">
        <f>I375+I377+I378+I379+I380</f>
        <v>0</v>
      </c>
      <c r="J373" s="92">
        <f>J375+J377+J378+J379+J380</f>
        <v>0</v>
      </c>
      <c r="K373" s="187">
        <f>K375+K377+K378+K379+K380</f>
        <v>0</v>
      </c>
      <c r="L373" s="31">
        <f>L375+L377+L378+L379+L380</f>
        <v>0</v>
      </c>
      <c r="M373" s="207">
        <f>M375+M377+M378+M379+M380</f>
        <v>0</v>
      </c>
      <c r="N373" s="201"/>
      <c r="O373" s="91" t="e">
        <f t="shared" si="35"/>
        <v>#DIV/0!</v>
      </c>
      <c r="P373" s="52">
        <f>P375+P377+P378+P379+P380</f>
        <v>0</v>
      </c>
      <c r="Q373" s="24"/>
      <c r="R373" s="74" t="e">
        <f t="shared" si="36"/>
        <v>#DIV/0!</v>
      </c>
      <c r="S373" s="52">
        <f>S375+S377+S378+S379+S380</f>
        <v>0</v>
      </c>
      <c r="T373" s="24"/>
      <c r="U373" s="74" t="e">
        <f t="shared" si="37"/>
        <v>#DIV/0!</v>
      </c>
    </row>
    <row r="374" spans="1:21" s="4" customFormat="1" ht="15.75" hidden="1">
      <c r="A374" s="230" t="s">
        <v>11</v>
      </c>
      <c r="B374" s="260"/>
      <c r="C374" s="92"/>
      <c r="D374" s="101"/>
      <c r="E374" s="93"/>
      <c r="F374" s="94"/>
      <c r="G374" s="31"/>
      <c r="H374" s="95"/>
      <c r="I374" s="96"/>
      <c r="J374" s="92"/>
      <c r="K374" s="187"/>
      <c r="L374" s="31"/>
      <c r="M374" s="207"/>
      <c r="N374" s="201"/>
      <c r="O374" s="91" t="e">
        <f t="shared" si="35"/>
        <v>#DIV/0!</v>
      </c>
      <c r="P374" s="52"/>
      <c r="Q374" s="24"/>
      <c r="R374" s="74" t="e">
        <f t="shared" si="36"/>
        <v>#DIV/0!</v>
      </c>
      <c r="S374" s="52"/>
      <c r="T374" s="24"/>
      <c r="U374" s="74" t="e">
        <f t="shared" si="37"/>
        <v>#DIV/0!</v>
      </c>
    </row>
    <row r="375" spans="1:21" s="9" customFormat="1" ht="15.75" hidden="1">
      <c r="A375" s="230" t="s">
        <v>45</v>
      </c>
      <c r="B375" s="260"/>
      <c r="C375" s="126"/>
      <c r="D375" s="101"/>
      <c r="E375" s="93"/>
      <c r="F375" s="100"/>
      <c r="G375" s="101">
        <f>F375+C375</f>
        <v>0</v>
      </c>
      <c r="H375" s="95"/>
      <c r="I375" s="128"/>
      <c r="J375" s="126"/>
      <c r="K375" s="187"/>
      <c r="L375" s="101"/>
      <c r="M375" s="207"/>
      <c r="N375" s="201"/>
      <c r="O375" s="91" t="e">
        <f aca="true" t="shared" si="46" ref="O375:O414">ROUND(L375/J375*100,1)</f>
        <v>#DIV/0!</v>
      </c>
      <c r="P375" s="47"/>
      <c r="Q375" s="24"/>
      <c r="R375" s="74" t="e">
        <f aca="true" t="shared" si="47" ref="R375:R414">ROUND(P375/L375*100,1)</f>
        <v>#DIV/0!</v>
      </c>
      <c r="S375" s="47"/>
      <c r="T375" s="24"/>
      <c r="U375" s="74" t="e">
        <f aca="true" t="shared" si="48" ref="U375:U414">ROUND(S375/P375*100,1)</f>
        <v>#DIV/0!</v>
      </c>
    </row>
    <row r="376" spans="1:21" s="15" customFormat="1" ht="15.75" hidden="1">
      <c r="A376" s="245" t="s">
        <v>100</v>
      </c>
      <c r="B376" s="258"/>
      <c r="C376" s="92"/>
      <c r="D376" s="101"/>
      <c r="E376" s="93"/>
      <c r="F376" s="94"/>
      <c r="G376" s="101">
        <f>F376+C376</f>
        <v>0</v>
      </c>
      <c r="H376" s="95"/>
      <c r="I376" s="96"/>
      <c r="J376" s="92"/>
      <c r="K376" s="187"/>
      <c r="L376" s="31"/>
      <c r="M376" s="207"/>
      <c r="N376" s="201"/>
      <c r="O376" s="91" t="e">
        <f t="shared" si="46"/>
        <v>#DIV/0!</v>
      </c>
      <c r="P376" s="52"/>
      <c r="Q376" s="24"/>
      <c r="R376" s="74" t="e">
        <f t="shared" si="47"/>
        <v>#DIV/0!</v>
      </c>
      <c r="S376" s="52"/>
      <c r="T376" s="24"/>
      <c r="U376" s="74" t="e">
        <f t="shared" si="48"/>
        <v>#DIV/0!</v>
      </c>
    </row>
    <row r="377" spans="1:21" s="9" customFormat="1" ht="15.75" hidden="1">
      <c r="A377" s="230" t="s">
        <v>46</v>
      </c>
      <c r="B377" s="260"/>
      <c r="C377" s="126"/>
      <c r="D377" s="101"/>
      <c r="E377" s="93"/>
      <c r="F377" s="100"/>
      <c r="G377" s="101">
        <f>F377+C377</f>
        <v>0</v>
      </c>
      <c r="H377" s="95"/>
      <c r="I377" s="128"/>
      <c r="J377" s="126"/>
      <c r="K377" s="187"/>
      <c r="L377" s="101"/>
      <c r="M377" s="207"/>
      <c r="N377" s="201"/>
      <c r="O377" s="91" t="e">
        <f t="shared" si="46"/>
        <v>#DIV/0!</v>
      </c>
      <c r="P377" s="47"/>
      <c r="Q377" s="24"/>
      <c r="R377" s="74" t="e">
        <f t="shared" si="47"/>
        <v>#DIV/0!</v>
      </c>
      <c r="S377" s="47"/>
      <c r="T377" s="24"/>
      <c r="U377" s="74" t="e">
        <f t="shared" si="48"/>
        <v>#DIV/0!</v>
      </c>
    </row>
    <row r="378" spans="1:21" s="9" customFormat="1" ht="15.75" hidden="1">
      <c r="A378" s="230" t="s">
        <v>89</v>
      </c>
      <c r="B378" s="260"/>
      <c r="C378" s="126"/>
      <c r="D378" s="101"/>
      <c r="E378" s="93"/>
      <c r="F378" s="100"/>
      <c r="G378" s="101">
        <f>F378+C378</f>
        <v>0</v>
      </c>
      <c r="H378" s="95"/>
      <c r="I378" s="128"/>
      <c r="J378" s="126"/>
      <c r="K378" s="187"/>
      <c r="L378" s="101"/>
      <c r="M378" s="207"/>
      <c r="N378" s="201"/>
      <c r="O378" s="91" t="e">
        <f t="shared" si="46"/>
        <v>#DIV/0!</v>
      </c>
      <c r="P378" s="47"/>
      <c r="Q378" s="24"/>
      <c r="R378" s="74" t="e">
        <f t="shared" si="47"/>
        <v>#DIV/0!</v>
      </c>
      <c r="S378" s="47"/>
      <c r="T378" s="24"/>
      <c r="U378" s="74" t="e">
        <f t="shared" si="48"/>
        <v>#DIV/0!</v>
      </c>
    </row>
    <row r="379" spans="1:21" s="9" customFormat="1" ht="15.75" hidden="1">
      <c r="A379" s="230" t="s">
        <v>47</v>
      </c>
      <c r="B379" s="260"/>
      <c r="C379" s="126"/>
      <c r="D379" s="101"/>
      <c r="E379" s="93"/>
      <c r="F379" s="100"/>
      <c r="G379" s="101">
        <f>F379+C379</f>
        <v>0</v>
      </c>
      <c r="H379" s="95"/>
      <c r="I379" s="128"/>
      <c r="J379" s="126"/>
      <c r="K379" s="187"/>
      <c r="L379" s="101"/>
      <c r="M379" s="207"/>
      <c r="N379" s="201"/>
      <c r="O379" s="91" t="e">
        <f t="shared" si="46"/>
        <v>#DIV/0!</v>
      </c>
      <c r="P379" s="47"/>
      <c r="Q379" s="24"/>
      <c r="R379" s="74" t="e">
        <f t="shared" si="47"/>
        <v>#DIV/0!</v>
      </c>
      <c r="S379" s="47"/>
      <c r="T379" s="24"/>
      <c r="U379" s="74" t="e">
        <f t="shared" si="48"/>
        <v>#DIV/0!</v>
      </c>
    </row>
    <row r="380" spans="1:21" s="9" customFormat="1" ht="15.75" hidden="1">
      <c r="A380" s="230" t="s">
        <v>51</v>
      </c>
      <c r="B380" s="260"/>
      <c r="C380" s="126">
        <f>C382+C383</f>
        <v>0</v>
      </c>
      <c r="D380" s="101">
        <f>D382+D383</f>
        <v>0</v>
      </c>
      <c r="E380" s="93"/>
      <c r="F380" s="100">
        <f>F382+F383</f>
        <v>0</v>
      </c>
      <c r="G380" s="101">
        <f>G382+G383</f>
        <v>0</v>
      </c>
      <c r="H380" s="95"/>
      <c r="I380" s="128">
        <f>I382+I383</f>
        <v>0</v>
      </c>
      <c r="J380" s="126">
        <f>J382+J383</f>
        <v>0</v>
      </c>
      <c r="K380" s="187">
        <f>K382+K383</f>
        <v>0</v>
      </c>
      <c r="L380" s="101">
        <f>L382+L383</f>
        <v>0</v>
      </c>
      <c r="M380" s="207">
        <f>M382+M383</f>
        <v>0</v>
      </c>
      <c r="N380" s="201"/>
      <c r="O380" s="91" t="e">
        <f t="shared" si="46"/>
        <v>#DIV/0!</v>
      </c>
      <c r="P380" s="47">
        <f>P382+P383</f>
        <v>0</v>
      </c>
      <c r="Q380" s="24"/>
      <c r="R380" s="74" t="e">
        <f t="shared" si="47"/>
        <v>#DIV/0!</v>
      </c>
      <c r="S380" s="47">
        <f>S382+S383</f>
        <v>0</v>
      </c>
      <c r="T380" s="24"/>
      <c r="U380" s="74" t="e">
        <f t="shared" si="48"/>
        <v>#DIV/0!</v>
      </c>
    </row>
    <row r="381" spans="1:21" s="4" customFormat="1" ht="15.75" hidden="1">
      <c r="A381" s="230" t="s">
        <v>11</v>
      </c>
      <c r="B381" s="260"/>
      <c r="C381" s="92"/>
      <c r="D381" s="101"/>
      <c r="E381" s="93"/>
      <c r="F381" s="94"/>
      <c r="G381" s="31"/>
      <c r="H381" s="95"/>
      <c r="I381" s="96"/>
      <c r="J381" s="92"/>
      <c r="K381" s="187"/>
      <c r="L381" s="31"/>
      <c r="M381" s="207"/>
      <c r="N381" s="201"/>
      <c r="O381" s="91" t="e">
        <f t="shared" si="46"/>
        <v>#DIV/0!</v>
      </c>
      <c r="P381" s="52"/>
      <c r="Q381" s="24"/>
      <c r="R381" s="74" t="e">
        <f t="shared" si="47"/>
        <v>#DIV/0!</v>
      </c>
      <c r="S381" s="52"/>
      <c r="T381" s="24"/>
      <c r="U381" s="74" t="e">
        <f t="shared" si="48"/>
        <v>#DIV/0!</v>
      </c>
    </row>
    <row r="382" spans="1:21" s="9" customFormat="1" ht="15.75" hidden="1">
      <c r="A382" s="230" t="s">
        <v>49</v>
      </c>
      <c r="B382" s="260"/>
      <c r="C382" s="126"/>
      <c r="D382" s="101"/>
      <c r="E382" s="93"/>
      <c r="F382" s="100"/>
      <c r="G382" s="101">
        <f>C382+F382</f>
        <v>0</v>
      </c>
      <c r="H382" s="95"/>
      <c r="I382" s="128"/>
      <c r="J382" s="126"/>
      <c r="K382" s="187"/>
      <c r="L382" s="101"/>
      <c r="M382" s="207"/>
      <c r="N382" s="201"/>
      <c r="O382" s="91" t="e">
        <f t="shared" si="46"/>
        <v>#DIV/0!</v>
      </c>
      <c r="P382" s="47"/>
      <c r="Q382" s="24"/>
      <c r="R382" s="74" t="e">
        <f t="shared" si="47"/>
        <v>#DIV/0!</v>
      </c>
      <c r="S382" s="47"/>
      <c r="T382" s="24"/>
      <c r="U382" s="74" t="e">
        <f t="shared" si="48"/>
        <v>#DIV/0!</v>
      </c>
    </row>
    <row r="383" spans="1:21" s="9" customFormat="1" ht="15.75" hidden="1">
      <c r="A383" s="230" t="s">
        <v>50</v>
      </c>
      <c r="B383" s="260"/>
      <c r="C383" s="126"/>
      <c r="D383" s="101"/>
      <c r="E383" s="93"/>
      <c r="F383" s="100"/>
      <c r="G383" s="101">
        <f>C383+F383</f>
        <v>0</v>
      </c>
      <c r="H383" s="95"/>
      <c r="I383" s="128"/>
      <c r="J383" s="126"/>
      <c r="K383" s="187"/>
      <c r="L383" s="101"/>
      <c r="M383" s="207"/>
      <c r="N383" s="201"/>
      <c r="O383" s="91" t="e">
        <f t="shared" si="46"/>
        <v>#DIV/0!</v>
      </c>
      <c r="P383" s="47"/>
      <c r="Q383" s="24"/>
      <c r="R383" s="74" t="e">
        <f t="shared" si="47"/>
        <v>#DIV/0!</v>
      </c>
      <c r="S383" s="47"/>
      <c r="T383" s="24"/>
      <c r="U383" s="74" t="e">
        <f t="shared" si="48"/>
        <v>#DIV/0!</v>
      </c>
    </row>
    <row r="384" spans="1:21" s="15" customFormat="1" ht="25.5" hidden="1">
      <c r="A384" s="245" t="s">
        <v>104</v>
      </c>
      <c r="B384" s="258"/>
      <c r="C384" s="92"/>
      <c r="D384" s="101"/>
      <c r="E384" s="93"/>
      <c r="F384" s="94"/>
      <c r="G384" s="31"/>
      <c r="H384" s="95"/>
      <c r="I384" s="96"/>
      <c r="J384" s="92"/>
      <c r="K384" s="187"/>
      <c r="L384" s="31"/>
      <c r="M384" s="207"/>
      <c r="N384" s="201"/>
      <c r="O384" s="91" t="e">
        <f t="shared" si="46"/>
        <v>#DIV/0!</v>
      </c>
      <c r="P384" s="52"/>
      <c r="Q384" s="24"/>
      <c r="R384" s="74" t="e">
        <f t="shared" si="47"/>
        <v>#DIV/0!</v>
      </c>
      <c r="S384" s="52"/>
      <c r="T384" s="24"/>
      <c r="U384" s="74" t="e">
        <f t="shared" si="48"/>
        <v>#DIV/0!</v>
      </c>
    </row>
    <row r="385" spans="1:21" s="5" customFormat="1" ht="15.75" hidden="1">
      <c r="A385" s="246" t="s">
        <v>39</v>
      </c>
      <c r="B385" s="271"/>
      <c r="C385" s="92">
        <f>C387+C399</f>
        <v>0</v>
      </c>
      <c r="D385" s="101">
        <f>D387+D399</f>
        <v>0</v>
      </c>
      <c r="E385" s="93"/>
      <c r="F385" s="94">
        <f>F387+F399</f>
        <v>0</v>
      </c>
      <c r="G385" s="31">
        <f>G387+G399</f>
        <v>0</v>
      </c>
      <c r="H385" s="95"/>
      <c r="I385" s="96">
        <f>I387+I399</f>
        <v>0</v>
      </c>
      <c r="J385" s="92">
        <f>J387+J399</f>
        <v>0</v>
      </c>
      <c r="K385" s="187">
        <f>K387+K399</f>
        <v>0</v>
      </c>
      <c r="L385" s="31">
        <f>L387+L399</f>
        <v>0</v>
      </c>
      <c r="M385" s="207">
        <f>M387+M399</f>
        <v>0</v>
      </c>
      <c r="N385" s="201"/>
      <c r="O385" s="91" t="e">
        <f t="shared" si="46"/>
        <v>#DIV/0!</v>
      </c>
      <c r="P385" s="52">
        <f>P387+P399</f>
        <v>0</v>
      </c>
      <c r="Q385" s="24"/>
      <c r="R385" s="74" t="e">
        <f t="shared" si="47"/>
        <v>#DIV/0!</v>
      </c>
      <c r="S385" s="52">
        <f>S387+S399</f>
        <v>0</v>
      </c>
      <c r="T385" s="24"/>
      <c r="U385" s="74" t="e">
        <f t="shared" si="48"/>
        <v>#DIV/0!</v>
      </c>
    </row>
    <row r="386" spans="1:21" s="4" customFormat="1" ht="15.75" hidden="1">
      <c r="A386" s="230" t="s">
        <v>11</v>
      </c>
      <c r="B386" s="260"/>
      <c r="C386" s="92"/>
      <c r="D386" s="101"/>
      <c r="E386" s="93"/>
      <c r="F386" s="94"/>
      <c r="G386" s="31"/>
      <c r="H386" s="95"/>
      <c r="I386" s="96"/>
      <c r="J386" s="92"/>
      <c r="K386" s="187"/>
      <c r="L386" s="31"/>
      <c r="M386" s="207"/>
      <c r="N386" s="201"/>
      <c r="O386" s="91" t="e">
        <f t="shared" si="46"/>
        <v>#DIV/0!</v>
      </c>
      <c r="P386" s="52"/>
      <c r="Q386" s="24"/>
      <c r="R386" s="74" t="e">
        <f t="shared" si="47"/>
        <v>#DIV/0!</v>
      </c>
      <c r="S386" s="52"/>
      <c r="T386" s="24"/>
      <c r="U386" s="74" t="e">
        <f t="shared" si="48"/>
        <v>#DIV/0!</v>
      </c>
    </row>
    <row r="387" spans="1:21" s="4" customFormat="1" ht="15.75" hidden="1">
      <c r="A387" s="246" t="s">
        <v>53</v>
      </c>
      <c r="B387" s="271"/>
      <c r="C387" s="92">
        <f>C389+C391+C392+C393+C394</f>
        <v>0</v>
      </c>
      <c r="D387" s="101">
        <f>D389+D391+D392+D393+D394</f>
        <v>0</v>
      </c>
      <c r="E387" s="93"/>
      <c r="F387" s="94">
        <f>F389+F391+F392+F393+F394</f>
        <v>0</v>
      </c>
      <c r="G387" s="31">
        <f>G389+G391+G392+G393+G394</f>
        <v>0</v>
      </c>
      <c r="H387" s="95"/>
      <c r="I387" s="96">
        <f>I389+I391+I392+I393+I394</f>
        <v>0</v>
      </c>
      <c r="J387" s="92">
        <f>J389+J391+J392+J393+J394</f>
        <v>0</v>
      </c>
      <c r="K387" s="187">
        <f>K389+K391+K392+K393+K394</f>
        <v>0</v>
      </c>
      <c r="L387" s="31">
        <f>L389+L391+L392+L393+L394</f>
        <v>0</v>
      </c>
      <c r="M387" s="207">
        <f>M389+M391+M392+M393+M394</f>
        <v>0</v>
      </c>
      <c r="N387" s="201"/>
      <c r="O387" s="91" t="e">
        <f t="shared" si="46"/>
        <v>#DIV/0!</v>
      </c>
      <c r="P387" s="52">
        <f>P389+P391+P392+P393+P394</f>
        <v>0</v>
      </c>
      <c r="Q387" s="24"/>
      <c r="R387" s="74" t="e">
        <f t="shared" si="47"/>
        <v>#DIV/0!</v>
      </c>
      <c r="S387" s="52">
        <f>S389+S391+S392+S393+S394</f>
        <v>0</v>
      </c>
      <c r="T387" s="24"/>
      <c r="U387" s="74" t="e">
        <f t="shared" si="48"/>
        <v>#DIV/0!</v>
      </c>
    </row>
    <row r="388" spans="1:21" s="4" customFormat="1" ht="15.75" hidden="1">
      <c r="A388" s="230" t="s">
        <v>11</v>
      </c>
      <c r="B388" s="260"/>
      <c r="C388" s="92"/>
      <c r="D388" s="101"/>
      <c r="E388" s="93"/>
      <c r="F388" s="94"/>
      <c r="G388" s="31"/>
      <c r="H388" s="95"/>
      <c r="I388" s="96"/>
      <c r="J388" s="92"/>
      <c r="K388" s="187"/>
      <c r="L388" s="31"/>
      <c r="M388" s="207"/>
      <c r="N388" s="201"/>
      <c r="O388" s="91" t="e">
        <f t="shared" si="46"/>
        <v>#DIV/0!</v>
      </c>
      <c r="P388" s="52"/>
      <c r="Q388" s="24"/>
      <c r="R388" s="74" t="e">
        <f t="shared" si="47"/>
        <v>#DIV/0!</v>
      </c>
      <c r="S388" s="52"/>
      <c r="T388" s="24"/>
      <c r="U388" s="74" t="e">
        <f t="shared" si="48"/>
        <v>#DIV/0!</v>
      </c>
    </row>
    <row r="389" spans="1:21" s="9" customFormat="1" ht="15.75" hidden="1">
      <c r="A389" s="230" t="s">
        <v>45</v>
      </c>
      <c r="B389" s="260"/>
      <c r="C389" s="126"/>
      <c r="D389" s="101"/>
      <c r="E389" s="93"/>
      <c r="F389" s="100"/>
      <c r="G389" s="101">
        <f>C389+F389</f>
        <v>0</v>
      </c>
      <c r="H389" s="95"/>
      <c r="I389" s="128"/>
      <c r="J389" s="126"/>
      <c r="K389" s="187"/>
      <c r="L389" s="101"/>
      <c r="M389" s="207"/>
      <c r="N389" s="201"/>
      <c r="O389" s="91" t="e">
        <f t="shared" si="46"/>
        <v>#DIV/0!</v>
      </c>
      <c r="P389" s="47"/>
      <c r="Q389" s="24"/>
      <c r="R389" s="74" t="e">
        <f t="shared" si="47"/>
        <v>#DIV/0!</v>
      </c>
      <c r="S389" s="47"/>
      <c r="T389" s="24"/>
      <c r="U389" s="74" t="e">
        <f t="shared" si="48"/>
        <v>#DIV/0!</v>
      </c>
    </row>
    <row r="390" spans="1:21" s="15" customFormat="1" ht="15.75" hidden="1">
      <c r="A390" s="245" t="s">
        <v>100</v>
      </c>
      <c r="B390" s="258"/>
      <c r="C390" s="92"/>
      <c r="D390" s="101"/>
      <c r="E390" s="93"/>
      <c r="F390" s="94"/>
      <c r="G390" s="101">
        <f>C390+F390</f>
        <v>0</v>
      </c>
      <c r="H390" s="95"/>
      <c r="I390" s="96"/>
      <c r="J390" s="92"/>
      <c r="K390" s="187"/>
      <c r="L390" s="31"/>
      <c r="M390" s="207"/>
      <c r="N390" s="201"/>
      <c r="O390" s="91" t="e">
        <f t="shared" si="46"/>
        <v>#DIV/0!</v>
      </c>
      <c r="P390" s="52"/>
      <c r="Q390" s="24"/>
      <c r="R390" s="74" t="e">
        <f t="shared" si="47"/>
        <v>#DIV/0!</v>
      </c>
      <c r="S390" s="52"/>
      <c r="T390" s="24"/>
      <c r="U390" s="74" t="e">
        <f t="shared" si="48"/>
        <v>#DIV/0!</v>
      </c>
    </row>
    <row r="391" spans="1:21" s="9" customFormat="1" ht="15.75" hidden="1">
      <c r="A391" s="230" t="s">
        <v>46</v>
      </c>
      <c r="B391" s="260"/>
      <c r="C391" s="126"/>
      <c r="D391" s="101"/>
      <c r="E391" s="93"/>
      <c r="F391" s="100"/>
      <c r="G391" s="101">
        <f>C391+F391</f>
        <v>0</v>
      </c>
      <c r="H391" s="95"/>
      <c r="I391" s="128"/>
      <c r="J391" s="126"/>
      <c r="K391" s="187"/>
      <c r="L391" s="101"/>
      <c r="M391" s="207"/>
      <c r="N391" s="201"/>
      <c r="O391" s="91" t="e">
        <f t="shared" si="46"/>
        <v>#DIV/0!</v>
      </c>
      <c r="P391" s="47"/>
      <c r="Q391" s="24"/>
      <c r="R391" s="74" t="e">
        <f t="shared" si="47"/>
        <v>#DIV/0!</v>
      </c>
      <c r="S391" s="47"/>
      <c r="T391" s="24"/>
      <c r="U391" s="74" t="e">
        <f t="shared" si="48"/>
        <v>#DIV/0!</v>
      </c>
    </row>
    <row r="392" spans="1:21" s="9" customFormat="1" ht="15.75" hidden="1">
      <c r="A392" s="230" t="s">
        <v>89</v>
      </c>
      <c r="B392" s="260"/>
      <c r="C392" s="126"/>
      <c r="D392" s="101"/>
      <c r="E392" s="93"/>
      <c r="F392" s="100"/>
      <c r="G392" s="101">
        <f>C392+F392</f>
        <v>0</v>
      </c>
      <c r="H392" s="95"/>
      <c r="I392" s="128"/>
      <c r="J392" s="126"/>
      <c r="K392" s="187"/>
      <c r="L392" s="101"/>
      <c r="M392" s="207"/>
      <c r="N392" s="201"/>
      <c r="O392" s="91" t="e">
        <f t="shared" si="46"/>
        <v>#DIV/0!</v>
      </c>
      <c r="P392" s="47"/>
      <c r="Q392" s="24"/>
      <c r="R392" s="74" t="e">
        <f t="shared" si="47"/>
        <v>#DIV/0!</v>
      </c>
      <c r="S392" s="47"/>
      <c r="T392" s="24"/>
      <c r="U392" s="74" t="e">
        <f t="shared" si="48"/>
        <v>#DIV/0!</v>
      </c>
    </row>
    <row r="393" spans="1:21" s="9" customFormat="1" ht="15.75" hidden="1">
      <c r="A393" s="230" t="s">
        <v>47</v>
      </c>
      <c r="B393" s="260"/>
      <c r="C393" s="126"/>
      <c r="D393" s="101"/>
      <c r="E393" s="93"/>
      <c r="F393" s="100"/>
      <c r="G393" s="101">
        <f>C393+F393</f>
        <v>0</v>
      </c>
      <c r="H393" s="95"/>
      <c r="I393" s="128"/>
      <c r="J393" s="126"/>
      <c r="K393" s="187"/>
      <c r="L393" s="101"/>
      <c r="M393" s="207"/>
      <c r="N393" s="201"/>
      <c r="O393" s="91" t="e">
        <f t="shared" si="46"/>
        <v>#DIV/0!</v>
      </c>
      <c r="P393" s="47"/>
      <c r="Q393" s="24"/>
      <c r="R393" s="74" t="e">
        <f t="shared" si="47"/>
        <v>#DIV/0!</v>
      </c>
      <c r="S393" s="47"/>
      <c r="T393" s="24"/>
      <c r="U393" s="74" t="e">
        <f t="shared" si="48"/>
        <v>#DIV/0!</v>
      </c>
    </row>
    <row r="394" spans="1:21" s="9" customFormat="1" ht="15.75" hidden="1">
      <c r="A394" s="230" t="s">
        <v>51</v>
      </c>
      <c r="B394" s="260"/>
      <c r="C394" s="126">
        <f>C396+C397</f>
        <v>0</v>
      </c>
      <c r="D394" s="101">
        <f>D396+D397</f>
        <v>0</v>
      </c>
      <c r="E394" s="93"/>
      <c r="F394" s="100">
        <f>F396+F397</f>
        <v>0</v>
      </c>
      <c r="G394" s="101">
        <f>G396+G397</f>
        <v>0</v>
      </c>
      <c r="H394" s="95"/>
      <c r="I394" s="128">
        <f>I396+I397</f>
        <v>0</v>
      </c>
      <c r="J394" s="126">
        <f>J396+J397</f>
        <v>0</v>
      </c>
      <c r="K394" s="187">
        <f>K396+K397</f>
        <v>0</v>
      </c>
      <c r="L394" s="101">
        <f>L396+L397</f>
        <v>0</v>
      </c>
      <c r="M394" s="207">
        <f>M396+M397</f>
        <v>0</v>
      </c>
      <c r="N394" s="201"/>
      <c r="O394" s="91" t="e">
        <f t="shared" si="46"/>
        <v>#DIV/0!</v>
      </c>
      <c r="P394" s="47">
        <f>P396+P397</f>
        <v>0</v>
      </c>
      <c r="Q394" s="24"/>
      <c r="R394" s="74" t="e">
        <f t="shared" si="47"/>
        <v>#DIV/0!</v>
      </c>
      <c r="S394" s="47">
        <f>S396+S397</f>
        <v>0</v>
      </c>
      <c r="T394" s="24"/>
      <c r="U394" s="74" t="e">
        <f t="shared" si="48"/>
        <v>#DIV/0!</v>
      </c>
    </row>
    <row r="395" spans="1:21" s="4" customFormat="1" ht="15.75" hidden="1">
      <c r="A395" s="230" t="s">
        <v>11</v>
      </c>
      <c r="B395" s="260"/>
      <c r="C395" s="92"/>
      <c r="D395" s="101"/>
      <c r="E395" s="93"/>
      <c r="F395" s="94"/>
      <c r="G395" s="31"/>
      <c r="H395" s="95"/>
      <c r="I395" s="96"/>
      <c r="J395" s="92"/>
      <c r="K395" s="187"/>
      <c r="L395" s="31"/>
      <c r="M395" s="207"/>
      <c r="N395" s="201"/>
      <c r="O395" s="91" t="e">
        <f t="shared" si="46"/>
        <v>#DIV/0!</v>
      </c>
      <c r="P395" s="52"/>
      <c r="Q395" s="24"/>
      <c r="R395" s="74" t="e">
        <f t="shared" si="47"/>
        <v>#DIV/0!</v>
      </c>
      <c r="S395" s="52"/>
      <c r="T395" s="24"/>
      <c r="U395" s="74" t="e">
        <f t="shared" si="48"/>
        <v>#DIV/0!</v>
      </c>
    </row>
    <row r="396" spans="1:21" s="9" customFormat="1" ht="15.75" hidden="1">
      <c r="A396" s="230" t="s">
        <v>49</v>
      </c>
      <c r="B396" s="260"/>
      <c r="C396" s="126"/>
      <c r="D396" s="101"/>
      <c r="E396" s="93"/>
      <c r="F396" s="100"/>
      <c r="G396" s="101">
        <f>C396+F396</f>
        <v>0</v>
      </c>
      <c r="H396" s="95"/>
      <c r="I396" s="128"/>
      <c r="J396" s="126"/>
      <c r="K396" s="187"/>
      <c r="L396" s="101"/>
      <c r="M396" s="207"/>
      <c r="N396" s="201"/>
      <c r="O396" s="91" t="e">
        <f t="shared" si="46"/>
        <v>#DIV/0!</v>
      </c>
      <c r="P396" s="47"/>
      <c r="Q396" s="24"/>
      <c r="R396" s="74" t="e">
        <f t="shared" si="47"/>
        <v>#DIV/0!</v>
      </c>
      <c r="S396" s="47"/>
      <c r="T396" s="24"/>
      <c r="U396" s="74" t="e">
        <f t="shared" si="48"/>
        <v>#DIV/0!</v>
      </c>
    </row>
    <row r="397" spans="1:21" s="9" customFormat="1" ht="15.75" hidden="1">
      <c r="A397" s="230" t="s">
        <v>50</v>
      </c>
      <c r="B397" s="260"/>
      <c r="C397" s="126"/>
      <c r="D397" s="101"/>
      <c r="E397" s="93"/>
      <c r="F397" s="100"/>
      <c r="G397" s="101">
        <f>C397+F397</f>
        <v>0</v>
      </c>
      <c r="H397" s="95"/>
      <c r="I397" s="128"/>
      <c r="J397" s="126"/>
      <c r="K397" s="187"/>
      <c r="L397" s="101"/>
      <c r="M397" s="207"/>
      <c r="N397" s="201"/>
      <c r="O397" s="91" t="e">
        <f t="shared" si="46"/>
        <v>#DIV/0!</v>
      </c>
      <c r="P397" s="47"/>
      <c r="Q397" s="24"/>
      <c r="R397" s="74" t="e">
        <f t="shared" si="47"/>
        <v>#DIV/0!</v>
      </c>
      <c r="S397" s="47"/>
      <c r="T397" s="24"/>
      <c r="U397" s="74" t="e">
        <f t="shared" si="48"/>
        <v>#DIV/0!</v>
      </c>
    </row>
    <row r="398" spans="1:21" s="15" customFormat="1" ht="25.5" hidden="1">
      <c r="A398" s="245" t="s">
        <v>104</v>
      </c>
      <c r="B398" s="258"/>
      <c r="C398" s="92"/>
      <c r="D398" s="101"/>
      <c r="E398" s="93"/>
      <c r="F398" s="94"/>
      <c r="G398" s="101">
        <f>C398+F398</f>
        <v>0</v>
      </c>
      <c r="H398" s="95"/>
      <c r="I398" s="96"/>
      <c r="J398" s="92"/>
      <c r="K398" s="187"/>
      <c r="L398" s="31"/>
      <c r="M398" s="207"/>
      <c r="N398" s="201"/>
      <c r="O398" s="91" t="e">
        <f t="shared" si="46"/>
        <v>#DIV/0!</v>
      </c>
      <c r="P398" s="52"/>
      <c r="Q398" s="24"/>
      <c r="R398" s="74" t="e">
        <f t="shared" si="47"/>
        <v>#DIV/0!</v>
      </c>
      <c r="S398" s="52"/>
      <c r="T398" s="24"/>
      <c r="U398" s="74" t="e">
        <f t="shared" si="48"/>
        <v>#DIV/0!</v>
      </c>
    </row>
    <row r="399" spans="1:21" s="4" customFormat="1" ht="25.5" hidden="1">
      <c r="A399" s="246" t="s">
        <v>54</v>
      </c>
      <c r="B399" s="271"/>
      <c r="C399" s="92">
        <f>C401+C403+C404+C405+C406</f>
        <v>0</v>
      </c>
      <c r="D399" s="101">
        <f>D401+D403+D404+D405+D406</f>
        <v>0</v>
      </c>
      <c r="E399" s="93"/>
      <c r="F399" s="94">
        <f>F401+F403+F404+F405+F406</f>
        <v>0</v>
      </c>
      <c r="G399" s="31">
        <f>G401+G403+G404+G405+G406</f>
        <v>0</v>
      </c>
      <c r="H399" s="95"/>
      <c r="I399" s="96">
        <f>I401+I403+I404+I405+I406</f>
        <v>0</v>
      </c>
      <c r="J399" s="92">
        <f>J401+J403+J404+J405+J406</f>
        <v>0</v>
      </c>
      <c r="K399" s="187">
        <f>K401+K403+K404+K405+K406</f>
        <v>0</v>
      </c>
      <c r="L399" s="31">
        <f>L401+L403+L404+L405+L406</f>
        <v>0</v>
      </c>
      <c r="M399" s="207">
        <f>M401+M403+M404+M405+M406</f>
        <v>0</v>
      </c>
      <c r="N399" s="201"/>
      <c r="O399" s="91" t="e">
        <f t="shared" si="46"/>
        <v>#DIV/0!</v>
      </c>
      <c r="P399" s="52">
        <f>P401+P403+P404+P405+P406</f>
        <v>0</v>
      </c>
      <c r="Q399" s="24"/>
      <c r="R399" s="74" t="e">
        <f t="shared" si="47"/>
        <v>#DIV/0!</v>
      </c>
      <c r="S399" s="52">
        <f>S401+S403+S404+S405+S406</f>
        <v>0</v>
      </c>
      <c r="T399" s="24"/>
      <c r="U399" s="74" t="e">
        <f t="shared" si="48"/>
        <v>#DIV/0!</v>
      </c>
    </row>
    <row r="400" spans="1:21" s="4" customFormat="1" ht="15.75" hidden="1">
      <c r="A400" s="230" t="s">
        <v>11</v>
      </c>
      <c r="B400" s="260"/>
      <c r="C400" s="92"/>
      <c r="D400" s="101"/>
      <c r="E400" s="93"/>
      <c r="F400" s="94"/>
      <c r="G400" s="31"/>
      <c r="H400" s="95"/>
      <c r="I400" s="96"/>
      <c r="J400" s="92"/>
      <c r="K400" s="187"/>
      <c r="L400" s="31"/>
      <c r="M400" s="207"/>
      <c r="N400" s="201"/>
      <c r="O400" s="91" t="e">
        <f t="shared" si="46"/>
        <v>#DIV/0!</v>
      </c>
      <c r="P400" s="52"/>
      <c r="Q400" s="24"/>
      <c r="R400" s="74" t="e">
        <f t="shared" si="47"/>
        <v>#DIV/0!</v>
      </c>
      <c r="S400" s="52"/>
      <c r="T400" s="24"/>
      <c r="U400" s="74" t="e">
        <f t="shared" si="48"/>
        <v>#DIV/0!</v>
      </c>
    </row>
    <row r="401" spans="1:21" s="9" customFormat="1" ht="15.75" hidden="1">
      <c r="A401" s="230" t="s">
        <v>45</v>
      </c>
      <c r="B401" s="260"/>
      <c r="C401" s="126"/>
      <c r="D401" s="101"/>
      <c r="E401" s="93"/>
      <c r="F401" s="100"/>
      <c r="G401" s="101">
        <f>C401+F401</f>
        <v>0</v>
      </c>
      <c r="H401" s="95"/>
      <c r="I401" s="128"/>
      <c r="J401" s="126"/>
      <c r="K401" s="187"/>
      <c r="L401" s="101"/>
      <c r="M401" s="207"/>
      <c r="N401" s="201"/>
      <c r="O401" s="91" t="e">
        <f t="shared" si="46"/>
        <v>#DIV/0!</v>
      </c>
      <c r="P401" s="47"/>
      <c r="Q401" s="24"/>
      <c r="R401" s="74" t="e">
        <f t="shared" si="47"/>
        <v>#DIV/0!</v>
      </c>
      <c r="S401" s="47"/>
      <c r="T401" s="24"/>
      <c r="U401" s="74" t="e">
        <f t="shared" si="48"/>
        <v>#DIV/0!</v>
      </c>
    </row>
    <row r="402" spans="1:21" s="15" customFormat="1" ht="15.75" hidden="1">
      <c r="A402" s="245" t="s">
        <v>100</v>
      </c>
      <c r="B402" s="258"/>
      <c r="C402" s="92"/>
      <c r="D402" s="101"/>
      <c r="E402" s="93"/>
      <c r="F402" s="94"/>
      <c r="G402" s="101">
        <f>C402+F402</f>
        <v>0</v>
      </c>
      <c r="H402" s="95"/>
      <c r="I402" s="96"/>
      <c r="J402" s="92"/>
      <c r="K402" s="187"/>
      <c r="L402" s="31"/>
      <c r="M402" s="207"/>
      <c r="N402" s="201"/>
      <c r="O402" s="91" t="e">
        <f t="shared" si="46"/>
        <v>#DIV/0!</v>
      </c>
      <c r="P402" s="52"/>
      <c r="Q402" s="24"/>
      <c r="R402" s="74" t="e">
        <f t="shared" si="47"/>
        <v>#DIV/0!</v>
      </c>
      <c r="S402" s="52"/>
      <c r="T402" s="24"/>
      <c r="U402" s="74" t="e">
        <f t="shared" si="48"/>
        <v>#DIV/0!</v>
      </c>
    </row>
    <row r="403" spans="1:21" s="9" customFormat="1" ht="15.75" hidden="1">
      <c r="A403" s="230" t="s">
        <v>46</v>
      </c>
      <c r="B403" s="260"/>
      <c r="C403" s="126"/>
      <c r="D403" s="101"/>
      <c r="E403" s="93"/>
      <c r="F403" s="100"/>
      <c r="G403" s="101">
        <f>C403+F403</f>
        <v>0</v>
      </c>
      <c r="H403" s="95"/>
      <c r="I403" s="128"/>
      <c r="J403" s="126"/>
      <c r="K403" s="187"/>
      <c r="L403" s="101"/>
      <c r="M403" s="207"/>
      <c r="N403" s="201"/>
      <c r="O403" s="91" t="e">
        <f t="shared" si="46"/>
        <v>#DIV/0!</v>
      </c>
      <c r="P403" s="47"/>
      <c r="Q403" s="24"/>
      <c r="R403" s="74" t="e">
        <f t="shared" si="47"/>
        <v>#DIV/0!</v>
      </c>
      <c r="S403" s="47"/>
      <c r="T403" s="24"/>
      <c r="U403" s="74" t="e">
        <f t="shared" si="48"/>
        <v>#DIV/0!</v>
      </c>
    </row>
    <row r="404" spans="1:21" s="9" customFormat="1" ht="15.75" hidden="1">
      <c r="A404" s="230" t="s">
        <v>89</v>
      </c>
      <c r="B404" s="260"/>
      <c r="C404" s="126"/>
      <c r="D404" s="101"/>
      <c r="E404" s="93"/>
      <c r="F404" s="100"/>
      <c r="G404" s="101">
        <f>C404+F404</f>
        <v>0</v>
      </c>
      <c r="H404" s="95"/>
      <c r="I404" s="128"/>
      <c r="J404" s="126"/>
      <c r="K404" s="187"/>
      <c r="L404" s="101"/>
      <c r="M404" s="207"/>
      <c r="N404" s="201"/>
      <c r="O404" s="91" t="e">
        <f t="shared" si="46"/>
        <v>#DIV/0!</v>
      </c>
      <c r="P404" s="47"/>
      <c r="Q404" s="24"/>
      <c r="R404" s="74" t="e">
        <f t="shared" si="47"/>
        <v>#DIV/0!</v>
      </c>
      <c r="S404" s="47"/>
      <c r="T404" s="24"/>
      <c r="U404" s="74" t="e">
        <f t="shared" si="48"/>
        <v>#DIV/0!</v>
      </c>
    </row>
    <row r="405" spans="1:21" s="9" customFormat="1" ht="15.75" hidden="1">
      <c r="A405" s="230" t="s">
        <v>47</v>
      </c>
      <c r="B405" s="260"/>
      <c r="C405" s="126"/>
      <c r="D405" s="101"/>
      <c r="E405" s="93"/>
      <c r="F405" s="100"/>
      <c r="G405" s="101">
        <f>C405+F405</f>
        <v>0</v>
      </c>
      <c r="H405" s="95"/>
      <c r="I405" s="128"/>
      <c r="J405" s="126"/>
      <c r="K405" s="187"/>
      <c r="L405" s="101"/>
      <c r="M405" s="207"/>
      <c r="N405" s="201"/>
      <c r="O405" s="91" t="e">
        <f t="shared" si="46"/>
        <v>#DIV/0!</v>
      </c>
      <c r="P405" s="47"/>
      <c r="Q405" s="24"/>
      <c r="R405" s="74" t="e">
        <f t="shared" si="47"/>
        <v>#DIV/0!</v>
      </c>
      <c r="S405" s="47"/>
      <c r="T405" s="24"/>
      <c r="U405" s="74" t="e">
        <f t="shared" si="48"/>
        <v>#DIV/0!</v>
      </c>
    </row>
    <row r="406" spans="1:21" s="9" customFormat="1" ht="15.75" hidden="1">
      <c r="A406" s="230" t="s">
        <v>51</v>
      </c>
      <c r="B406" s="260"/>
      <c r="C406" s="126">
        <f>C408+C409</f>
        <v>0</v>
      </c>
      <c r="D406" s="101">
        <f>D408+D409</f>
        <v>0</v>
      </c>
      <c r="E406" s="93"/>
      <c r="F406" s="100">
        <f>F408+F409</f>
        <v>0</v>
      </c>
      <c r="G406" s="101">
        <f>G408+G409</f>
        <v>0</v>
      </c>
      <c r="H406" s="95"/>
      <c r="I406" s="128">
        <f>I408+I409</f>
        <v>0</v>
      </c>
      <c r="J406" s="126">
        <f>J408+J409</f>
        <v>0</v>
      </c>
      <c r="K406" s="187">
        <f>K408+K409</f>
        <v>0</v>
      </c>
      <c r="L406" s="101">
        <f>L408+L409</f>
        <v>0</v>
      </c>
      <c r="M406" s="207">
        <f>M408+M409</f>
        <v>0</v>
      </c>
      <c r="N406" s="201"/>
      <c r="O406" s="91" t="e">
        <f t="shared" si="46"/>
        <v>#DIV/0!</v>
      </c>
      <c r="P406" s="47">
        <f>P408+P409</f>
        <v>0</v>
      </c>
      <c r="Q406" s="24"/>
      <c r="R406" s="74" t="e">
        <f t="shared" si="47"/>
        <v>#DIV/0!</v>
      </c>
      <c r="S406" s="47">
        <f>S408+S409</f>
        <v>0</v>
      </c>
      <c r="T406" s="24"/>
      <c r="U406" s="74" t="e">
        <f t="shared" si="48"/>
        <v>#DIV/0!</v>
      </c>
    </row>
    <row r="407" spans="1:21" s="4" customFormat="1" ht="15.75" hidden="1">
      <c r="A407" s="230" t="s">
        <v>11</v>
      </c>
      <c r="B407" s="260"/>
      <c r="C407" s="92"/>
      <c r="D407" s="101"/>
      <c r="E407" s="93"/>
      <c r="F407" s="94"/>
      <c r="G407" s="31"/>
      <c r="H407" s="95"/>
      <c r="I407" s="96"/>
      <c r="J407" s="92"/>
      <c r="K407" s="187"/>
      <c r="L407" s="31"/>
      <c r="M407" s="207"/>
      <c r="N407" s="201"/>
      <c r="O407" s="91" t="e">
        <f t="shared" si="46"/>
        <v>#DIV/0!</v>
      </c>
      <c r="P407" s="52"/>
      <c r="Q407" s="24"/>
      <c r="R407" s="74" t="e">
        <f t="shared" si="47"/>
        <v>#DIV/0!</v>
      </c>
      <c r="S407" s="52"/>
      <c r="T407" s="24"/>
      <c r="U407" s="74" t="e">
        <f t="shared" si="48"/>
        <v>#DIV/0!</v>
      </c>
    </row>
    <row r="408" spans="1:21" s="9" customFormat="1" ht="15.75" hidden="1">
      <c r="A408" s="230" t="s">
        <v>49</v>
      </c>
      <c r="B408" s="260"/>
      <c r="C408" s="126"/>
      <c r="D408" s="101"/>
      <c r="E408" s="93"/>
      <c r="F408" s="100"/>
      <c r="G408" s="101">
        <f>C408+F408</f>
        <v>0</v>
      </c>
      <c r="H408" s="95"/>
      <c r="I408" s="128"/>
      <c r="J408" s="126"/>
      <c r="K408" s="187"/>
      <c r="L408" s="101"/>
      <c r="M408" s="207"/>
      <c r="N408" s="201"/>
      <c r="O408" s="91" t="e">
        <f t="shared" si="46"/>
        <v>#DIV/0!</v>
      </c>
      <c r="P408" s="47"/>
      <c r="Q408" s="24"/>
      <c r="R408" s="74" t="e">
        <f t="shared" si="47"/>
        <v>#DIV/0!</v>
      </c>
      <c r="S408" s="47"/>
      <c r="T408" s="24"/>
      <c r="U408" s="74" t="e">
        <f t="shared" si="48"/>
        <v>#DIV/0!</v>
      </c>
    </row>
    <row r="409" spans="1:21" s="9" customFormat="1" ht="15.75" hidden="1">
      <c r="A409" s="230" t="s">
        <v>50</v>
      </c>
      <c r="B409" s="260"/>
      <c r="C409" s="126"/>
      <c r="D409" s="101"/>
      <c r="E409" s="93"/>
      <c r="F409" s="100"/>
      <c r="G409" s="101">
        <f>C409+F409</f>
        <v>0</v>
      </c>
      <c r="H409" s="95"/>
      <c r="I409" s="128"/>
      <c r="J409" s="126"/>
      <c r="K409" s="187"/>
      <c r="L409" s="101"/>
      <c r="M409" s="207"/>
      <c r="N409" s="201"/>
      <c r="O409" s="91" t="e">
        <f t="shared" si="46"/>
        <v>#DIV/0!</v>
      </c>
      <c r="P409" s="47"/>
      <c r="Q409" s="24"/>
      <c r="R409" s="74" t="e">
        <f t="shared" si="47"/>
        <v>#DIV/0!</v>
      </c>
      <c r="S409" s="47"/>
      <c r="T409" s="24"/>
      <c r="U409" s="74" t="e">
        <f t="shared" si="48"/>
        <v>#DIV/0!</v>
      </c>
    </row>
    <row r="410" spans="1:21" s="15" customFormat="1" ht="25.5" hidden="1">
      <c r="A410" s="245" t="s">
        <v>104</v>
      </c>
      <c r="B410" s="258"/>
      <c r="C410" s="92"/>
      <c r="D410" s="101"/>
      <c r="E410" s="93"/>
      <c r="F410" s="94"/>
      <c r="G410" s="101">
        <f>C410+F410</f>
        <v>0</v>
      </c>
      <c r="H410" s="95"/>
      <c r="I410" s="96"/>
      <c r="J410" s="92"/>
      <c r="K410" s="187"/>
      <c r="L410" s="31"/>
      <c r="M410" s="207"/>
      <c r="N410" s="201"/>
      <c r="O410" s="91" t="e">
        <f t="shared" si="46"/>
        <v>#DIV/0!</v>
      </c>
      <c r="P410" s="52"/>
      <c r="Q410" s="24"/>
      <c r="R410" s="74" t="e">
        <f t="shared" si="47"/>
        <v>#DIV/0!</v>
      </c>
      <c r="S410" s="52"/>
      <c r="T410" s="24"/>
      <c r="U410" s="74" t="e">
        <f t="shared" si="48"/>
        <v>#DIV/0!</v>
      </c>
    </row>
    <row r="411" spans="1:21" s="4" customFormat="1" ht="15.75">
      <c r="A411" s="246" t="s">
        <v>40</v>
      </c>
      <c r="B411" s="271"/>
      <c r="C411" s="92">
        <f>SUM(C413:C414)</f>
        <v>7.5</v>
      </c>
      <c r="D411" s="101">
        <f>SUM(D413:D414)</f>
        <v>0</v>
      </c>
      <c r="E411" s="93"/>
      <c r="F411" s="94" t="e">
        <f>F413+F414+#REF!+#REF!</f>
        <v>#REF!</v>
      </c>
      <c r="G411" s="31" t="e">
        <f>G413+G414+#REF!+#REF!</f>
        <v>#REF!</v>
      </c>
      <c r="H411" s="95"/>
      <c r="I411" s="96" t="e">
        <f>I413+I414+#REF!+#REF!</f>
        <v>#REF!</v>
      </c>
      <c r="J411" s="92">
        <f>SUM(J413:J414)</f>
        <v>7.5</v>
      </c>
      <c r="K411" s="187">
        <f>SUM(K413:K414)</f>
        <v>0</v>
      </c>
      <c r="L411" s="31">
        <f>SUM(L413:L414)</f>
        <v>7.5</v>
      </c>
      <c r="M411" s="207">
        <f>SUM(M413:M414)</f>
        <v>0</v>
      </c>
      <c r="N411" s="201"/>
      <c r="O411" s="91">
        <f t="shared" si="46"/>
        <v>100</v>
      </c>
      <c r="P411" s="52" t="e">
        <f>P413+P414+#REF!+#REF!</f>
        <v>#REF!</v>
      </c>
      <c r="Q411" s="24"/>
      <c r="R411" s="74" t="e">
        <f t="shared" si="47"/>
        <v>#REF!</v>
      </c>
      <c r="S411" s="52" t="e">
        <f>S413+S414+#REF!+#REF!</f>
        <v>#REF!</v>
      </c>
      <c r="T411" s="24"/>
      <c r="U411" s="74" t="e">
        <f t="shared" si="48"/>
        <v>#REF!</v>
      </c>
    </row>
    <row r="412" spans="1:21" s="4" customFormat="1" ht="15.75">
      <c r="A412" s="230" t="s">
        <v>11</v>
      </c>
      <c r="B412" s="260"/>
      <c r="C412" s="92"/>
      <c r="D412" s="101"/>
      <c r="E412" s="93"/>
      <c r="F412" s="94"/>
      <c r="G412" s="31"/>
      <c r="H412" s="95"/>
      <c r="I412" s="96"/>
      <c r="J412" s="92"/>
      <c r="K412" s="187"/>
      <c r="L412" s="31"/>
      <c r="M412" s="207"/>
      <c r="N412" s="201"/>
      <c r="O412" s="91" t="e">
        <f t="shared" si="46"/>
        <v>#DIV/0!</v>
      </c>
      <c r="P412" s="52"/>
      <c r="Q412" s="24"/>
      <c r="R412" s="74" t="e">
        <f t="shared" si="47"/>
        <v>#DIV/0!</v>
      </c>
      <c r="S412" s="52"/>
      <c r="T412" s="24"/>
      <c r="U412" s="74" t="e">
        <f t="shared" si="48"/>
        <v>#DIV/0!</v>
      </c>
    </row>
    <row r="413" spans="1:21" s="9" customFormat="1" ht="15.75">
      <c r="A413" s="335" t="s">
        <v>222</v>
      </c>
      <c r="B413" s="260"/>
      <c r="C413" s="126"/>
      <c r="D413" s="101"/>
      <c r="E413" s="93"/>
      <c r="F413" s="100"/>
      <c r="G413" s="101">
        <f>C413+F413</f>
        <v>0</v>
      </c>
      <c r="H413" s="95"/>
      <c r="I413" s="128"/>
      <c r="J413" s="126"/>
      <c r="K413" s="187"/>
      <c r="L413" s="101"/>
      <c r="M413" s="207"/>
      <c r="N413" s="201"/>
      <c r="O413" s="91" t="e">
        <f t="shared" si="46"/>
        <v>#DIV/0!</v>
      </c>
      <c r="P413" s="47"/>
      <c r="Q413" s="24"/>
      <c r="R413" s="74" t="e">
        <f t="shared" si="47"/>
        <v>#DIV/0!</v>
      </c>
      <c r="S413" s="47"/>
      <c r="T413" s="24"/>
      <c r="U413" s="74" t="e">
        <f t="shared" si="48"/>
        <v>#DIV/0!</v>
      </c>
    </row>
    <row r="414" spans="1:21" s="332" customFormat="1" ht="15.75">
      <c r="A414" s="245" t="s">
        <v>221</v>
      </c>
      <c r="B414" s="258"/>
      <c r="C414" s="119">
        <v>7.5</v>
      </c>
      <c r="D414" s="107"/>
      <c r="E414" s="93"/>
      <c r="F414" s="106"/>
      <c r="G414" s="107">
        <f>C414+F414</f>
        <v>7.5</v>
      </c>
      <c r="H414" s="95"/>
      <c r="I414" s="121"/>
      <c r="J414" s="119">
        <v>7.5</v>
      </c>
      <c r="K414" s="148"/>
      <c r="L414" s="107">
        <v>7.5</v>
      </c>
      <c r="M414" s="147"/>
      <c r="N414" s="97"/>
      <c r="O414" s="91">
        <f t="shared" si="46"/>
        <v>100</v>
      </c>
      <c r="P414" s="52"/>
      <c r="Q414" s="24"/>
      <c r="R414" s="74">
        <f t="shared" si="47"/>
        <v>0</v>
      </c>
      <c r="S414" s="52"/>
      <c r="T414" s="24"/>
      <c r="U414" s="74" t="e">
        <f t="shared" si="48"/>
        <v>#DIV/0!</v>
      </c>
    </row>
    <row r="415" spans="1:21" s="8" customFormat="1" ht="15.75">
      <c r="A415" s="314" t="s">
        <v>14</v>
      </c>
      <c r="B415" s="275" t="s">
        <v>147</v>
      </c>
      <c r="C415" s="290">
        <f>C417+C422</f>
        <v>57</v>
      </c>
      <c r="D415" s="291">
        <f>D417+D422</f>
        <v>0</v>
      </c>
      <c r="E415" s="278">
        <f>C415/$C$82*100</f>
        <v>0.9189694644181472</v>
      </c>
      <c r="F415" s="292" t="e">
        <f>F417+F422</f>
        <v>#REF!</v>
      </c>
      <c r="G415" s="296" t="e">
        <f>G417+G422</f>
        <v>#REF!</v>
      </c>
      <c r="H415" s="281" t="e">
        <f>G415/$G$82*100</f>
        <v>#REF!</v>
      </c>
      <c r="I415" s="294" t="e">
        <f>I417+I422</f>
        <v>#REF!</v>
      </c>
      <c r="J415" s="290">
        <f>J417+J422</f>
        <v>57</v>
      </c>
      <c r="K415" s="295">
        <f>K417+K422</f>
        <v>0</v>
      </c>
      <c r="L415" s="296">
        <f>L417+L422</f>
        <v>0</v>
      </c>
      <c r="M415" s="297">
        <f>M417+M422</f>
        <v>0</v>
      </c>
      <c r="N415" s="286">
        <f>L415/$L$82*100</f>
        <v>0</v>
      </c>
      <c r="O415" s="287">
        <f aca="true" t="shared" si="49" ref="O415:O422">ROUND(L415/J415*100,1)</f>
        <v>0</v>
      </c>
      <c r="P415" s="55" t="e">
        <f>P417+P422</f>
        <v>#REF!</v>
      </c>
      <c r="Q415" s="27" t="e">
        <f>P415/$P$82*100</f>
        <v>#REF!</v>
      </c>
      <c r="R415" s="74" t="e">
        <f aca="true" t="shared" si="50" ref="R415:R422">ROUND(P415/L415*100,1)</f>
        <v>#REF!</v>
      </c>
      <c r="S415" s="55" t="e">
        <f>S417+S422</f>
        <v>#REF!</v>
      </c>
      <c r="T415" s="27" t="e">
        <f>S415/$S$82*100</f>
        <v>#REF!</v>
      </c>
      <c r="U415" s="74" t="e">
        <f aca="true" t="shared" si="51" ref="U415:U422">ROUND(S415/P415*100,1)</f>
        <v>#REF!</v>
      </c>
    </row>
    <row r="416" spans="1:21" s="6" customFormat="1" ht="15.75" customHeight="1">
      <c r="A416" s="244" t="s">
        <v>11</v>
      </c>
      <c r="B416" s="258"/>
      <c r="C416" s="92"/>
      <c r="D416" s="101"/>
      <c r="E416" s="93"/>
      <c r="F416" s="129"/>
      <c r="G416" s="32"/>
      <c r="H416" s="95"/>
      <c r="I416" s="96"/>
      <c r="J416" s="92"/>
      <c r="K416" s="187"/>
      <c r="L416" s="32"/>
      <c r="M416" s="207"/>
      <c r="N416" s="201"/>
      <c r="O416" s="91" t="e">
        <f t="shared" si="49"/>
        <v>#DIV/0!</v>
      </c>
      <c r="P416" s="59"/>
      <c r="Q416" s="24"/>
      <c r="R416" s="74" t="e">
        <f t="shared" si="50"/>
        <v>#DIV/0!</v>
      </c>
      <c r="S416" s="59"/>
      <c r="T416" s="24"/>
      <c r="U416" s="74" t="e">
        <f t="shared" si="51"/>
        <v>#DIV/0!</v>
      </c>
    </row>
    <row r="417" spans="1:21" s="28" customFormat="1" ht="17.25" customHeight="1">
      <c r="A417" s="243" t="s">
        <v>204</v>
      </c>
      <c r="B417" s="271"/>
      <c r="C417" s="131">
        <f>SUM(C419)</f>
        <v>0</v>
      </c>
      <c r="D417" s="179">
        <f>SUM(D419)</f>
        <v>0</v>
      </c>
      <c r="E417" s="93"/>
      <c r="F417" s="132" t="e">
        <f>#REF!+F419+#REF!</f>
        <v>#REF!</v>
      </c>
      <c r="G417" s="43" t="e">
        <f>#REF!+G419+#REF!</f>
        <v>#REF!</v>
      </c>
      <c r="H417" s="95"/>
      <c r="I417" s="133" t="e">
        <f>#REF!+I419+#REF!</f>
        <v>#REF!</v>
      </c>
      <c r="J417" s="131">
        <f>SUM(J419)</f>
        <v>0</v>
      </c>
      <c r="K417" s="192">
        <f>SUM(K419)</f>
        <v>0</v>
      </c>
      <c r="L417" s="43">
        <f>SUM(L419)</f>
        <v>0</v>
      </c>
      <c r="M417" s="213">
        <f>SUM(M419)</f>
        <v>0</v>
      </c>
      <c r="N417" s="201"/>
      <c r="O417" s="91" t="e">
        <f t="shared" si="49"/>
        <v>#DIV/0!</v>
      </c>
      <c r="P417" s="65" t="e">
        <f>#REF!+P419+#REF!</f>
        <v>#REF!</v>
      </c>
      <c r="Q417" s="24"/>
      <c r="R417" s="74" t="e">
        <f t="shared" si="50"/>
        <v>#REF!</v>
      </c>
      <c r="S417" s="65" t="e">
        <f>#REF!+S419+#REF!</f>
        <v>#REF!</v>
      </c>
      <c r="T417" s="24"/>
      <c r="U417" s="74" t="e">
        <f t="shared" si="51"/>
        <v>#REF!</v>
      </c>
    </row>
    <row r="418" spans="1:21" s="4" customFormat="1" ht="15.75">
      <c r="A418" s="230" t="s">
        <v>26</v>
      </c>
      <c r="B418" s="260"/>
      <c r="C418" s="92"/>
      <c r="D418" s="101"/>
      <c r="E418" s="93"/>
      <c r="F418" s="129"/>
      <c r="G418" s="32"/>
      <c r="H418" s="95"/>
      <c r="I418" s="96"/>
      <c r="J418" s="92"/>
      <c r="K418" s="187"/>
      <c r="L418" s="32"/>
      <c r="M418" s="207"/>
      <c r="N418" s="201"/>
      <c r="O418" s="91" t="e">
        <f t="shared" si="49"/>
        <v>#DIV/0!</v>
      </c>
      <c r="P418" s="59"/>
      <c r="Q418" s="24"/>
      <c r="R418" s="74" t="e">
        <f t="shared" si="50"/>
        <v>#DIV/0!</v>
      </c>
      <c r="S418" s="59"/>
      <c r="T418" s="24"/>
      <c r="U418" s="74" t="e">
        <f t="shared" si="51"/>
        <v>#DIV/0!</v>
      </c>
    </row>
    <row r="419" spans="1:21" s="346" customFormat="1" ht="15.75">
      <c r="A419" s="344" t="s">
        <v>87</v>
      </c>
      <c r="B419" s="345"/>
      <c r="C419" s="126">
        <f>SUM(C421)</f>
        <v>0</v>
      </c>
      <c r="D419" s="101">
        <f>SUM(D421)</f>
        <v>0</v>
      </c>
      <c r="E419" s="348"/>
      <c r="F419" s="144"/>
      <c r="G419" s="145">
        <f>C419+F419</f>
        <v>0</v>
      </c>
      <c r="H419" s="350"/>
      <c r="I419" s="128"/>
      <c r="J419" s="126">
        <f>SUM(J421)</f>
        <v>0</v>
      </c>
      <c r="K419" s="187">
        <f>SUM(K421)</f>
        <v>0</v>
      </c>
      <c r="L419" s="145">
        <f>SUM(L421)</f>
        <v>0</v>
      </c>
      <c r="M419" s="207">
        <f>SUM(M421)</f>
        <v>0</v>
      </c>
      <c r="N419" s="203"/>
      <c r="O419" s="352" t="e">
        <f t="shared" si="49"/>
        <v>#DIV/0!</v>
      </c>
      <c r="P419" s="64"/>
      <c r="Q419" s="72"/>
      <c r="R419" s="354" t="e">
        <f t="shared" si="50"/>
        <v>#DIV/0!</v>
      </c>
      <c r="S419" s="64"/>
      <c r="T419" s="72"/>
      <c r="U419" s="354" t="e">
        <f t="shared" si="51"/>
        <v>#DIV/0!</v>
      </c>
    </row>
    <row r="420" spans="1:21" s="9" customFormat="1" ht="25.5">
      <c r="A420" s="230" t="s">
        <v>122</v>
      </c>
      <c r="B420" s="260"/>
      <c r="C420" s="122"/>
      <c r="D420" s="125"/>
      <c r="E420" s="99"/>
      <c r="F420" s="123"/>
      <c r="G420" s="120">
        <f>C420+F420</f>
        <v>0</v>
      </c>
      <c r="H420" s="102"/>
      <c r="I420" s="124"/>
      <c r="J420" s="122"/>
      <c r="K420" s="191"/>
      <c r="L420" s="125"/>
      <c r="M420" s="212"/>
      <c r="N420" s="203"/>
      <c r="O420" s="91" t="e">
        <f t="shared" si="49"/>
        <v>#DIV/0!</v>
      </c>
      <c r="P420" s="19"/>
      <c r="Q420" s="72"/>
      <c r="R420" s="74" t="e">
        <f t="shared" si="50"/>
        <v>#DIV/0!</v>
      </c>
      <c r="S420" s="19"/>
      <c r="T420" s="72"/>
      <c r="U420" s="74" t="e">
        <f t="shared" si="51"/>
        <v>#DIV/0!</v>
      </c>
    </row>
    <row r="421" spans="1:21" s="9" customFormat="1" ht="15.75">
      <c r="A421" s="230"/>
      <c r="B421" s="260"/>
      <c r="C421" s="122"/>
      <c r="D421" s="125"/>
      <c r="E421" s="99"/>
      <c r="F421" s="123"/>
      <c r="G421" s="120"/>
      <c r="H421" s="102"/>
      <c r="I421" s="124"/>
      <c r="J421" s="122"/>
      <c r="K421" s="191"/>
      <c r="L421" s="125"/>
      <c r="M421" s="212"/>
      <c r="N421" s="203"/>
      <c r="O421" s="91" t="e">
        <f t="shared" si="49"/>
        <v>#DIV/0!</v>
      </c>
      <c r="P421" s="19"/>
      <c r="Q421" s="72"/>
      <c r="R421" s="74" t="e">
        <f t="shared" si="50"/>
        <v>#DIV/0!</v>
      </c>
      <c r="S421" s="19"/>
      <c r="T421" s="72"/>
      <c r="U421" s="74" t="e">
        <f t="shared" si="51"/>
        <v>#DIV/0!</v>
      </c>
    </row>
    <row r="422" spans="1:21" s="28" customFormat="1" ht="25.5">
      <c r="A422" s="243" t="s">
        <v>25</v>
      </c>
      <c r="B422" s="271"/>
      <c r="C422" s="92">
        <f>C424+C435</f>
        <v>57</v>
      </c>
      <c r="D422" s="101">
        <f>D424+D435</f>
        <v>0</v>
      </c>
      <c r="E422" s="93"/>
      <c r="F422" s="94" t="e">
        <f>F424+F435+#REF!</f>
        <v>#REF!</v>
      </c>
      <c r="G422" s="31" t="e">
        <f>G424+G435+#REF!</f>
        <v>#REF!</v>
      </c>
      <c r="H422" s="95"/>
      <c r="I422" s="96">
        <f>I424+I435</f>
        <v>0</v>
      </c>
      <c r="J422" s="92">
        <f>J424+J435</f>
        <v>57</v>
      </c>
      <c r="K422" s="187">
        <f>K424+K435</f>
        <v>0</v>
      </c>
      <c r="L422" s="31">
        <f>L424+L435</f>
        <v>0</v>
      </c>
      <c r="M422" s="207">
        <f>M424+M435</f>
        <v>0</v>
      </c>
      <c r="N422" s="201"/>
      <c r="O422" s="91">
        <f t="shared" si="49"/>
        <v>0</v>
      </c>
      <c r="P422" s="49" t="e">
        <f>P424+P435+#REF!</f>
        <v>#REF!</v>
      </c>
      <c r="Q422" s="24"/>
      <c r="R422" s="74" t="e">
        <f t="shared" si="50"/>
        <v>#REF!</v>
      </c>
      <c r="S422" s="49" t="e">
        <f>S424+S435+#REF!</f>
        <v>#REF!</v>
      </c>
      <c r="T422" s="24"/>
      <c r="U422" s="74" t="e">
        <f t="shared" si="51"/>
        <v>#REF!</v>
      </c>
    </row>
    <row r="423" spans="1:21" s="4" customFormat="1" ht="15.75">
      <c r="A423" s="230" t="s">
        <v>11</v>
      </c>
      <c r="B423" s="260"/>
      <c r="C423" s="92"/>
      <c r="D423" s="101"/>
      <c r="E423" s="93"/>
      <c r="F423" s="94"/>
      <c r="G423" s="31"/>
      <c r="H423" s="95"/>
      <c r="I423" s="96"/>
      <c r="J423" s="92"/>
      <c r="K423" s="187"/>
      <c r="L423" s="31"/>
      <c r="M423" s="207"/>
      <c r="N423" s="201"/>
      <c r="O423" s="91" t="e">
        <f aca="true" t="shared" si="52" ref="O423:O486">ROUND(L423/J423*100,1)</f>
        <v>#DIV/0!</v>
      </c>
      <c r="P423" s="52"/>
      <c r="Q423" s="24"/>
      <c r="R423" s="74" t="e">
        <f aca="true" t="shared" si="53" ref="R423:R474">ROUND(P423/L423*100,1)</f>
        <v>#DIV/0!</v>
      </c>
      <c r="S423" s="52"/>
      <c r="T423" s="24"/>
      <c r="U423" s="74" t="e">
        <f aca="true" t="shared" si="54" ref="U423:U474">ROUND(S423/P423*100,1)</f>
        <v>#DIV/0!</v>
      </c>
    </row>
    <row r="424" spans="1:21" s="28" customFormat="1" ht="25.5">
      <c r="A424" s="243" t="s">
        <v>205</v>
      </c>
      <c r="B424" s="271"/>
      <c r="C424" s="92">
        <f>C426+C431</f>
        <v>57</v>
      </c>
      <c r="D424" s="101">
        <f>D426+D431</f>
        <v>0</v>
      </c>
      <c r="E424" s="93"/>
      <c r="F424" s="94">
        <f>F426+F431</f>
        <v>0</v>
      </c>
      <c r="G424" s="31">
        <f>G426+G431</f>
        <v>28.5</v>
      </c>
      <c r="H424" s="95"/>
      <c r="I424" s="96">
        <f>I426+I431</f>
        <v>0</v>
      </c>
      <c r="J424" s="92">
        <f>J426+J431</f>
        <v>57</v>
      </c>
      <c r="K424" s="187">
        <f>K426+K431</f>
        <v>0</v>
      </c>
      <c r="L424" s="31">
        <f>L426+L431</f>
        <v>0</v>
      </c>
      <c r="M424" s="207">
        <f>M426+M431</f>
        <v>0</v>
      </c>
      <c r="N424" s="201"/>
      <c r="O424" s="91">
        <f t="shared" si="52"/>
        <v>0</v>
      </c>
      <c r="P424" s="49">
        <f>P426+P431</f>
        <v>0</v>
      </c>
      <c r="Q424" s="24"/>
      <c r="R424" s="74" t="e">
        <f t="shared" si="53"/>
        <v>#DIV/0!</v>
      </c>
      <c r="S424" s="49">
        <f>S426+S431</f>
        <v>0</v>
      </c>
      <c r="T424" s="24"/>
      <c r="U424" s="74" t="e">
        <f t="shared" si="54"/>
        <v>#DIV/0!</v>
      </c>
    </row>
    <row r="425" spans="1:21" s="4" customFormat="1" ht="15.75">
      <c r="A425" s="230" t="s">
        <v>74</v>
      </c>
      <c r="B425" s="260"/>
      <c r="C425" s="92"/>
      <c r="D425" s="101"/>
      <c r="E425" s="93"/>
      <c r="F425" s="94"/>
      <c r="G425" s="31"/>
      <c r="H425" s="95"/>
      <c r="I425" s="96"/>
      <c r="J425" s="92"/>
      <c r="K425" s="187"/>
      <c r="L425" s="31"/>
      <c r="M425" s="207"/>
      <c r="N425" s="201"/>
      <c r="O425" s="91" t="e">
        <f t="shared" si="52"/>
        <v>#DIV/0!</v>
      </c>
      <c r="P425" s="52"/>
      <c r="Q425" s="24"/>
      <c r="R425" s="74" t="e">
        <f t="shared" si="53"/>
        <v>#DIV/0!</v>
      </c>
      <c r="S425" s="52"/>
      <c r="T425" s="24"/>
      <c r="U425" s="74" t="e">
        <f t="shared" si="54"/>
        <v>#DIV/0!</v>
      </c>
    </row>
    <row r="426" spans="1:21" s="346" customFormat="1" ht="15.75">
      <c r="A426" s="344" t="s">
        <v>42</v>
      </c>
      <c r="B426" s="345"/>
      <c r="C426" s="126">
        <f>SUM(C428:C430)</f>
        <v>57</v>
      </c>
      <c r="D426" s="101">
        <f>SUM(D428:D430)</f>
        <v>0</v>
      </c>
      <c r="E426" s="348"/>
      <c r="F426" s="100">
        <f>SUM(F428:F430)</f>
        <v>0</v>
      </c>
      <c r="G426" s="101">
        <f>SUM(G428:G430)</f>
        <v>28.5</v>
      </c>
      <c r="H426" s="350"/>
      <c r="I426" s="128">
        <f>SUM(I428:I430)</f>
        <v>0</v>
      </c>
      <c r="J426" s="126">
        <f>SUM(J428:J430)</f>
        <v>57</v>
      </c>
      <c r="K426" s="187">
        <f>SUM(K428:K430)</f>
        <v>0</v>
      </c>
      <c r="L426" s="101">
        <f>SUM(L428:L430)</f>
        <v>0</v>
      </c>
      <c r="M426" s="207">
        <f>SUM(M428:M430)</f>
        <v>0</v>
      </c>
      <c r="N426" s="203"/>
      <c r="O426" s="352">
        <f t="shared" si="52"/>
        <v>0</v>
      </c>
      <c r="P426" s="357">
        <f>SUM(P428:P430)</f>
        <v>0</v>
      </c>
      <c r="Q426" s="72"/>
      <c r="R426" s="354" t="e">
        <f t="shared" si="53"/>
        <v>#DIV/0!</v>
      </c>
      <c r="S426" s="357">
        <f>SUM(S428:S430)</f>
        <v>0</v>
      </c>
      <c r="T426" s="72"/>
      <c r="U426" s="354" t="e">
        <f t="shared" si="54"/>
        <v>#DIV/0!</v>
      </c>
    </row>
    <row r="427" spans="1:21" s="9" customFormat="1" ht="25.5">
      <c r="A427" s="230" t="s">
        <v>122</v>
      </c>
      <c r="B427" s="260"/>
      <c r="C427" s="122"/>
      <c r="D427" s="125"/>
      <c r="E427" s="99"/>
      <c r="F427" s="123"/>
      <c r="G427" s="120">
        <f>C427+F427</f>
        <v>0</v>
      </c>
      <c r="H427" s="102"/>
      <c r="I427" s="124"/>
      <c r="J427" s="122"/>
      <c r="K427" s="191"/>
      <c r="L427" s="125"/>
      <c r="M427" s="212"/>
      <c r="N427" s="203"/>
      <c r="O427" s="91" t="e">
        <f t="shared" si="52"/>
        <v>#DIV/0!</v>
      </c>
      <c r="P427" s="19"/>
      <c r="Q427" s="72"/>
      <c r="R427" s="74" t="e">
        <f t="shared" si="53"/>
        <v>#DIV/0!</v>
      </c>
      <c r="S427" s="19"/>
      <c r="T427" s="72"/>
      <c r="U427" s="74" t="e">
        <f t="shared" si="54"/>
        <v>#DIV/0!</v>
      </c>
    </row>
    <row r="428" spans="1:21" s="9" customFormat="1" ht="204">
      <c r="A428" s="395" t="s">
        <v>252</v>
      </c>
      <c r="B428" s="260"/>
      <c r="C428" s="122">
        <v>28.5</v>
      </c>
      <c r="D428" s="125"/>
      <c r="E428" s="99"/>
      <c r="F428" s="123"/>
      <c r="G428" s="120"/>
      <c r="H428" s="102"/>
      <c r="I428" s="124"/>
      <c r="J428" s="122">
        <v>28.5</v>
      </c>
      <c r="K428" s="191"/>
      <c r="L428" s="125"/>
      <c r="M428" s="212"/>
      <c r="N428" s="203"/>
      <c r="O428" s="91">
        <f t="shared" si="52"/>
        <v>0</v>
      </c>
      <c r="P428" s="19"/>
      <c r="Q428" s="72"/>
      <c r="R428" s="74" t="e">
        <f t="shared" si="53"/>
        <v>#DIV/0!</v>
      </c>
      <c r="S428" s="19"/>
      <c r="T428" s="72"/>
      <c r="U428" s="74" t="e">
        <f t="shared" si="54"/>
        <v>#DIV/0!</v>
      </c>
    </row>
    <row r="429" spans="1:21" s="11" customFormat="1" ht="178.5">
      <c r="A429" s="395" t="s">
        <v>253</v>
      </c>
      <c r="B429" s="258"/>
      <c r="C429" s="119">
        <v>28.5</v>
      </c>
      <c r="D429" s="125"/>
      <c r="E429" s="93"/>
      <c r="F429" s="94"/>
      <c r="G429" s="101">
        <f>C429+F429</f>
        <v>28.5</v>
      </c>
      <c r="H429" s="95"/>
      <c r="I429" s="121"/>
      <c r="J429" s="119">
        <v>28.5</v>
      </c>
      <c r="K429" s="191"/>
      <c r="L429" s="107"/>
      <c r="M429" s="212"/>
      <c r="N429" s="201"/>
      <c r="O429" s="91">
        <f t="shared" si="52"/>
        <v>0</v>
      </c>
      <c r="P429" s="35"/>
      <c r="Q429" s="24"/>
      <c r="R429" s="74" t="e">
        <f t="shared" si="53"/>
        <v>#DIV/0!</v>
      </c>
      <c r="S429" s="35"/>
      <c r="T429" s="24"/>
      <c r="U429" s="74" t="e">
        <f t="shared" si="54"/>
        <v>#DIV/0!</v>
      </c>
    </row>
    <row r="430" spans="1:21" s="11" customFormat="1" ht="15.75">
      <c r="A430" s="245"/>
      <c r="B430" s="258"/>
      <c r="C430" s="119"/>
      <c r="D430" s="125"/>
      <c r="E430" s="93"/>
      <c r="F430" s="94"/>
      <c r="G430" s="101">
        <f>C430+F430</f>
        <v>0</v>
      </c>
      <c r="H430" s="95"/>
      <c r="I430" s="121"/>
      <c r="J430" s="119"/>
      <c r="K430" s="191"/>
      <c r="L430" s="107"/>
      <c r="M430" s="212"/>
      <c r="N430" s="201"/>
      <c r="O430" s="91" t="e">
        <f t="shared" si="52"/>
        <v>#DIV/0!</v>
      </c>
      <c r="P430" s="35"/>
      <c r="Q430" s="24"/>
      <c r="R430" s="74" t="e">
        <f t="shared" si="53"/>
        <v>#DIV/0!</v>
      </c>
      <c r="S430" s="35"/>
      <c r="T430" s="24"/>
      <c r="U430" s="74" t="e">
        <f t="shared" si="54"/>
        <v>#DIV/0!</v>
      </c>
    </row>
    <row r="431" spans="1:21" s="4" customFormat="1" ht="25.5" hidden="1">
      <c r="A431" s="245" t="s">
        <v>43</v>
      </c>
      <c r="B431" s="258"/>
      <c r="C431" s="92">
        <f>SUM(C433:C434)</f>
        <v>0</v>
      </c>
      <c r="D431" s="101">
        <f>SUM(D433:D434)</f>
        <v>0</v>
      </c>
      <c r="E431" s="93"/>
      <c r="F431" s="94">
        <f>SUM(F433:F434)</f>
        <v>0</v>
      </c>
      <c r="G431" s="31">
        <f>SUM(G433:G434)</f>
        <v>0</v>
      </c>
      <c r="H431" s="95"/>
      <c r="I431" s="96">
        <f>SUM(I433:I434)</f>
        <v>0</v>
      </c>
      <c r="J431" s="92">
        <f>SUM(J433:J434)</f>
        <v>0</v>
      </c>
      <c r="K431" s="187">
        <f>SUM(K433:K434)</f>
        <v>0</v>
      </c>
      <c r="L431" s="31">
        <f>SUM(L433:L434)</f>
        <v>0</v>
      </c>
      <c r="M431" s="207">
        <f>SUM(M433:M434)</f>
        <v>0</v>
      </c>
      <c r="N431" s="201"/>
      <c r="O431" s="91" t="e">
        <f t="shared" si="52"/>
        <v>#DIV/0!</v>
      </c>
      <c r="P431" s="37">
        <f>SUM(P433:P434)</f>
        <v>0</v>
      </c>
      <c r="Q431" s="24"/>
      <c r="R431" s="74" t="e">
        <f t="shared" si="53"/>
        <v>#DIV/0!</v>
      </c>
      <c r="S431" s="37">
        <f>SUM(S433:S434)</f>
        <v>0</v>
      </c>
      <c r="T431" s="24"/>
      <c r="U431" s="74" t="e">
        <f t="shared" si="54"/>
        <v>#DIV/0!</v>
      </c>
    </row>
    <row r="432" spans="1:21" s="9" customFormat="1" ht="25.5" hidden="1">
      <c r="A432" s="230" t="s">
        <v>122</v>
      </c>
      <c r="B432" s="260"/>
      <c r="C432" s="122"/>
      <c r="D432" s="125"/>
      <c r="E432" s="99"/>
      <c r="F432" s="123"/>
      <c r="G432" s="120">
        <f>C432+F432</f>
        <v>0</v>
      </c>
      <c r="H432" s="102"/>
      <c r="I432" s="124"/>
      <c r="J432" s="122"/>
      <c r="K432" s="191"/>
      <c r="L432" s="125"/>
      <c r="M432" s="212"/>
      <c r="N432" s="203"/>
      <c r="O432" s="91" t="e">
        <f t="shared" si="52"/>
        <v>#DIV/0!</v>
      </c>
      <c r="P432" s="19"/>
      <c r="Q432" s="72"/>
      <c r="R432" s="74" t="e">
        <f t="shared" si="53"/>
        <v>#DIV/0!</v>
      </c>
      <c r="S432" s="19"/>
      <c r="T432" s="72"/>
      <c r="U432" s="74" t="e">
        <f t="shared" si="54"/>
        <v>#DIV/0!</v>
      </c>
    </row>
    <row r="433" spans="1:21" s="9" customFormat="1" ht="15.75" hidden="1">
      <c r="A433" s="230"/>
      <c r="B433" s="260"/>
      <c r="C433" s="122"/>
      <c r="D433" s="125"/>
      <c r="E433" s="99"/>
      <c r="F433" s="123"/>
      <c r="G433" s="120"/>
      <c r="H433" s="102"/>
      <c r="I433" s="124"/>
      <c r="J433" s="122"/>
      <c r="K433" s="191"/>
      <c r="L433" s="125"/>
      <c r="M433" s="212"/>
      <c r="N433" s="203"/>
      <c r="O433" s="91" t="e">
        <f t="shared" si="52"/>
        <v>#DIV/0!</v>
      </c>
      <c r="P433" s="19"/>
      <c r="Q433" s="72"/>
      <c r="R433" s="74" t="e">
        <f t="shared" si="53"/>
        <v>#DIV/0!</v>
      </c>
      <c r="S433" s="19"/>
      <c r="T433" s="72"/>
      <c r="U433" s="74" t="e">
        <f t="shared" si="54"/>
        <v>#DIV/0!</v>
      </c>
    </row>
    <row r="434" spans="1:21" s="11" customFormat="1" ht="15.75" hidden="1">
      <c r="A434" s="245"/>
      <c r="B434" s="258"/>
      <c r="C434" s="119"/>
      <c r="D434" s="125"/>
      <c r="E434" s="93"/>
      <c r="F434" s="94"/>
      <c r="G434" s="101">
        <f>C434+F434</f>
        <v>0</v>
      </c>
      <c r="H434" s="95"/>
      <c r="I434" s="121"/>
      <c r="J434" s="119"/>
      <c r="K434" s="191"/>
      <c r="L434" s="107"/>
      <c r="M434" s="212"/>
      <c r="N434" s="201"/>
      <c r="O434" s="91" t="e">
        <f t="shared" si="52"/>
        <v>#DIV/0!</v>
      </c>
      <c r="P434" s="35"/>
      <c r="Q434" s="24"/>
      <c r="R434" s="74" t="e">
        <f t="shared" si="53"/>
        <v>#DIV/0!</v>
      </c>
      <c r="S434" s="35"/>
      <c r="T434" s="24"/>
      <c r="U434" s="74" t="e">
        <f t="shared" si="54"/>
        <v>#DIV/0!</v>
      </c>
    </row>
    <row r="435" spans="1:21" s="28" customFormat="1" ht="25.5">
      <c r="A435" s="246" t="s">
        <v>75</v>
      </c>
      <c r="B435" s="271"/>
      <c r="C435" s="142">
        <f>C437</f>
        <v>0</v>
      </c>
      <c r="D435" s="145">
        <f>D437</f>
        <v>0</v>
      </c>
      <c r="E435" s="93">
        <f>E437</f>
        <v>0</v>
      </c>
      <c r="F435" s="129">
        <f>F437</f>
        <v>0</v>
      </c>
      <c r="G435" s="32" t="e">
        <f>G437+#REF!</f>
        <v>#REF!</v>
      </c>
      <c r="H435" s="95"/>
      <c r="I435" s="143">
        <f>I437</f>
        <v>0</v>
      </c>
      <c r="J435" s="142">
        <f>J437</f>
        <v>0</v>
      </c>
      <c r="K435" s="196">
        <f>K437</f>
        <v>0</v>
      </c>
      <c r="L435" s="32">
        <f>L437</f>
        <v>0</v>
      </c>
      <c r="M435" s="217">
        <f>M437</f>
        <v>0</v>
      </c>
      <c r="N435" s="201"/>
      <c r="O435" s="91" t="e">
        <f t="shared" si="52"/>
        <v>#DIV/0!</v>
      </c>
      <c r="P435" s="50" t="e">
        <f>P437+#REF!</f>
        <v>#REF!</v>
      </c>
      <c r="Q435" s="24"/>
      <c r="R435" s="74" t="e">
        <f t="shared" si="53"/>
        <v>#REF!</v>
      </c>
      <c r="S435" s="50" t="e">
        <f>S437+#REF!</f>
        <v>#REF!</v>
      </c>
      <c r="T435" s="24"/>
      <c r="U435" s="74" t="e">
        <f t="shared" si="54"/>
        <v>#REF!</v>
      </c>
    </row>
    <row r="436" spans="1:21" s="4" customFormat="1" ht="15.75">
      <c r="A436" s="230" t="s">
        <v>26</v>
      </c>
      <c r="B436" s="260"/>
      <c r="C436" s="92"/>
      <c r="D436" s="101"/>
      <c r="E436" s="93"/>
      <c r="F436" s="129"/>
      <c r="G436" s="32"/>
      <c r="H436" s="95"/>
      <c r="I436" s="96"/>
      <c r="J436" s="92"/>
      <c r="K436" s="187"/>
      <c r="L436" s="32"/>
      <c r="M436" s="207"/>
      <c r="N436" s="201"/>
      <c r="O436" s="91" t="e">
        <f t="shared" si="52"/>
        <v>#DIV/0!</v>
      </c>
      <c r="P436" s="59"/>
      <c r="Q436" s="24"/>
      <c r="R436" s="74" t="e">
        <f t="shared" si="53"/>
        <v>#DIV/0!</v>
      </c>
      <c r="S436" s="59"/>
      <c r="T436" s="24"/>
      <c r="U436" s="74" t="e">
        <f t="shared" si="54"/>
        <v>#DIV/0!</v>
      </c>
    </row>
    <row r="437" spans="1:21" s="5" customFormat="1" ht="15.75">
      <c r="A437" s="246" t="s">
        <v>42</v>
      </c>
      <c r="B437" s="271"/>
      <c r="C437" s="92">
        <f>SUM(C438:C439)</f>
        <v>0</v>
      </c>
      <c r="D437" s="126">
        <f>SUM(D438:D439)</f>
        <v>0</v>
      </c>
      <c r="E437" s="93"/>
      <c r="F437" s="94">
        <f>SUM(F444:F446)</f>
        <v>0</v>
      </c>
      <c r="G437" s="31">
        <f>SUM(G444:G446)</f>
        <v>15</v>
      </c>
      <c r="H437" s="95"/>
      <c r="I437" s="96">
        <f>SUM(I438:I439)</f>
        <v>0</v>
      </c>
      <c r="J437" s="92">
        <f>SUM(J438:J439)</f>
        <v>0</v>
      </c>
      <c r="K437" s="187">
        <f>SUM(K438:K439)</f>
        <v>0</v>
      </c>
      <c r="L437" s="31">
        <f>SUM(L438:L439)</f>
        <v>0</v>
      </c>
      <c r="M437" s="207">
        <f>SUM(M438:M439)</f>
        <v>0</v>
      </c>
      <c r="N437" s="201"/>
      <c r="O437" s="91" t="e">
        <f t="shared" si="52"/>
        <v>#DIV/0!</v>
      </c>
      <c r="P437" s="52">
        <f>SUM(P444:P446)</f>
        <v>0</v>
      </c>
      <c r="Q437" s="24"/>
      <c r="R437" s="74" t="e">
        <f t="shared" si="53"/>
        <v>#DIV/0!</v>
      </c>
      <c r="S437" s="52">
        <f>SUM(S444:S446)</f>
        <v>0</v>
      </c>
      <c r="T437" s="24"/>
      <c r="U437" s="74" t="e">
        <f t="shared" si="54"/>
        <v>#DIV/0!</v>
      </c>
    </row>
    <row r="438" spans="1:21" s="4" customFormat="1" ht="15.75">
      <c r="A438" s="230" t="s">
        <v>115</v>
      </c>
      <c r="B438" s="260"/>
      <c r="C438" s="119"/>
      <c r="D438" s="125"/>
      <c r="E438" s="93"/>
      <c r="F438" s="106"/>
      <c r="G438" s="107"/>
      <c r="H438" s="95"/>
      <c r="I438" s="121"/>
      <c r="J438" s="119"/>
      <c r="K438" s="191"/>
      <c r="L438" s="107"/>
      <c r="M438" s="212"/>
      <c r="N438" s="97"/>
      <c r="O438" s="91" t="e">
        <f t="shared" si="52"/>
        <v>#DIV/0!</v>
      </c>
      <c r="P438" s="52"/>
      <c r="Q438" s="24"/>
      <c r="R438" s="74" t="e">
        <f t="shared" si="53"/>
        <v>#DIV/0!</v>
      </c>
      <c r="S438" s="52"/>
      <c r="T438" s="24"/>
      <c r="U438" s="74" t="e">
        <f t="shared" si="54"/>
        <v>#DIV/0!</v>
      </c>
    </row>
    <row r="439" spans="1:21" s="4" customFormat="1" ht="15.75">
      <c r="A439" s="230"/>
      <c r="B439" s="260"/>
      <c r="C439" s="119"/>
      <c r="D439" s="125"/>
      <c r="E439" s="93"/>
      <c r="F439" s="106"/>
      <c r="G439" s="107"/>
      <c r="H439" s="95"/>
      <c r="I439" s="121"/>
      <c r="J439" s="119"/>
      <c r="K439" s="191"/>
      <c r="L439" s="107"/>
      <c r="M439" s="212"/>
      <c r="N439" s="97"/>
      <c r="O439" s="91" t="e">
        <f t="shared" si="52"/>
        <v>#DIV/0!</v>
      </c>
      <c r="P439" s="52"/>
      <c r="Q439" s="24"/>
      <c r="R439" s="74"/>
      <c r="S439" s="52"/>
      <c r="T439" s="24"/>
      <c r="U439" s="74"/>
    </row>
    <row r="440" spans="1:21" s="4" customFormat="1" ht="15.75">
      <c r="A440" s="288" t="s">
        <v>133</v>
      </c>
      <c r="B440" s="289"/>
      <c r="C440" s="276">
        <f>C442</f>
        <v>7.5</v>
      </c>
      <c r="D440" s="285">
        <f>D442</f>
        <v>0</v>
      </c>
      <c r="E440" s="284">
        <f aca="true" t="shared" si="55" ref="E440:L440">E442</f>
        <v>0</v>
      </c>
      <c r="F440" s="276">
        <f t="shared" si="55"/>
        <v>0</v>
      </c>
      <c r="G440" s="276">
        <f t="shared" si="55"/>
        <v>7.5</v>
      </c>
      <c r="H440" s="276">
        <f t="shared" si="55"/>
        <v>0</v>
      </c>
      <c r="I440" s="276">
        <f t="shared" si="55"/>
        <v>0</v>
      </c>
      <c r="J440" s="276">
        <f t="shared" si="55"/>
        <v>7.5</v>
      </c>
      <c r="K440" s="283">
        <f>K442</f>
        <v>0</v>
      </c>
      <c r="L440" s="284">
        <f t="shared" si="55"/>
        <v>7.5</v>
      </c>
      <c r="M440" s="285">
        <f>M442</f>
        <v>0</v>
      </c>
      <c r="N440" s="322">
        <f>L440/$L$82*100</f>
        <v>0.13032825342763307</v>
      </c>
      <c r="O440" s="287">
        <f t="shared" si="52"/>
        <v>100</v>
      </c>
      <c r="P440" s="52"/>
      <c r="Q440" s="24"/>
      <c r="R440" s="74"/>
      <c r="S440" s="52"/>
      <c r="T440" s="24"/>
      <c r="U440" s="74"/>
    </row>
    <row r="441" spans="1:21" s="4" customFormat="1" ht="15.75">
      <c r="A441" s="244" t="s">
        <v>11</v>
      </c>
      <c r="B441" s="258"/>
      <c r="C441" s="92"/>
      <c r="D441" s="207"/>
      <c r="E441" s="93"/>
      <c r="F441" s="94"/>
      <c r="G441" s="31"/>
      <c r="H441" s="95"/>
      <c r="I441" s="96"/>
      <c r="J441" s="92"/>
      <c r="K441" s="187"/>
      <c r="L441" s="31"/>
      <c r="M441" s="207"/>
      <c r="N441" s="104"/>
      <c r="O441" s="91" t="e">
        <f t="shared" si="52"/>
        <v>#DIV/0!</v>
      </c>
      <c r="P441" s="52"/>
      <c r="Q441" s="24"/>
      <c r="R441" s="74"/>
      <c r="S441" s="52"/>
      <c r="T441" s="24"/>
      <c r="U441" s="74"/>
    </row>
    <row r="442" spans="1:21" s="4" customFormat="1" ht="25.5">
      <c r="A442" s="246" t="s">
        <v>75</v>
      </c>
      <c r="B442" s="271"/>
      <c r="C442" s="92">
        <f>C444+C447</f>
        <v>7.5</v>
      </c>
      <c r="D442" s="207">
        <f>D444+D447</f>
        <v>0</v>
      </c>
      <c r="E442" s="31">
        <f aca="true" t="shared" si="56" ref="E442:N442">E444</f>
        <v>0</v>
      </c>
      <c r="F442" s="92">
        <f t="shared" si="56"/>
        <v>0</v>
      </c>
      <c r="G442" s="92">
        <f t="shared" si="56"/>
        <v>7.5</v>
      </c>
      <c r="H442" s="92">
        <f t="shared" si="56"/>
        <v>0</v>
      </c>
      <c r="I442" s="92">
        <f>I444+I447</f>
        <v>0</v>
      </c>
      <c r="J442" s="92">
        <f>J444+J447</f>
        <v>7.5</v>
      </c>
      <c r="K442" s="187">
        <f>K444+K447</f>
        <v>0</v>
      </c>
      <c r="L442" s="31">
        <f>L444+L447</f>
        <v>7.5</v>
      </c>
      <c r="M442" s="207">
        <f>M444+M447</f>
        <v>0</v>
      </c>
      <c r="N442" s="149">
        <f t="shared" si="56"/>
        <v>0</v>
      </c>
      <c r="O442" s="91">
        <f t="shared" si="52"/>
        <v>100</v>
      </c>
      <c r="P442" s="52"/>
      <c r="Q442" s="24"/>
      <c r="R442" s="74"/>
      <c r="S442" s="52"/>
      <c r="T442" s="24"/>
      <c r="U442" s="74"/>
    </row>
    <row r="443" spans="1:21" s="4" customFormat="1" ht="15.75">
      <c r="A443" s="230" t="s">
        <v>26</v>
      </c>
      <c r="B443" s="260"/>
      <c r="C443" s="92"/>
      <c r="D443" s="207"/>
      <c r="E443" s="93"/>
      <c r="F443" s="94"/>
      <c r="G443" s="31"/>
      <c r="H443" s="95"/>
      <c r="I443" s="96"/>
      <c r="J443" s="92"/>
      <c r="K443" s="187"/>
      <c r="L443" s="31"/>
      <c r="M443" s="207"/>
      <c r="N443" s="104"/>
      <c r="O443" s="91" t="e">
        <f t="shared" si="52"/>
        <v>#DIV/0!</v>
      </c>
      <c r="P443" s="52"/>
      <c r="Q443" s="24"/>
      <c r="R443" s="74"/>
      <c r="S443" s="52"/>
      <c r="T443" s="24"/>
      <c r="U443" s="74"/>
    </row>
    <row r="444" spans="1:21" s="9" customFormat="1" ht="15.75">
      <c r="A444" s="246" t="s">
        <v>134</v>
      </c>
      <c r="B444" s="271"/>
      <c r="C444" s="92">
        <f>C446</f>
        <v>7.5</v>
      </c>
      <c r="D444" s="207">
        <f>D446</f>
        <v>0</v>
      </c>
      <c r="E444" s="31">
        <f aca="true" t="shared" si="57" ref="E444:N444">E446</f>
        <v>0</v>
      </c>
      <c r="F444" s="92">
        <f t="shared" si="57"/>
        <v>0</v>
      </c>
      <c r="G444" s="92">
        <f t="shared" si="57"/>
        <v>7.5</v>
      </c>
      <c r="H444" s="92">
        <f t="shared" si="57"/>
        <v>0</v>
      </c>
      <c r="I444" s="92">
        <f t="shared" si="57"/>
        <v>0</v>
      </c>
      <c r="J444" s="92">
        <f t="shared" si="57"/>
        <v>7.5</v>
      </c>
      <c r="K444" s="187">
        <f>K446</f>
        <v>0</v>
      </c>
      <c r="L444" s="31">
        <f t="shared" si="57"/>
        <v>7.5</v>
      </c>
      <c r="M444" s="207">
        <f>M446</f>
        <v>0</v>
      </c>
      <c r="N444" s="149">
        <f t="shared" si="57"/>
        <v>0</v>
      </c>
      <c r="O444" s="91">
        <f t="shared" si="52"/>
        <v>100</v>
      </c>
      <c r="P444" s="47"/>
      <c r="Q444" s="24"/>
      <c r="R444" s="74">
        <f t="shared" si="53"/>
        <v>0</v>
      </c>
      <c r="S444" s="47"/>
      <c r="T444" s="24"/>
      <c r="U444" s="74" t="e">
        <f t="shared" si="54"/>
        <v>#DIV/0!</v>
      </c>
    </row>
    <row r="445" spans="1:21" s="9" customFormat="1" ht="15.75">
      <c r="A445" s="230" t="s">
        <v>11</v>
      </c>
      <c r="B445" s="260"/>
      <c r="C445" s="119"/>
      <c r="D445" s="212"/>
      <c r="E445" s="93"/>
      <c r="F445" s="100"/>
      <c r="G445" s="101">
        <f>C445+F445</f>
        <v>0</v>
      </c>
      <c r="H445" s="95"/>
      <c r="I445" s="121"/>
      <c r="J445" s="119"/>
      <c r="K445" s="191"/>
      <c r="L445" s="101"/>
      <c r="M445" s="212"/>
      <c r="N445" s="104"/>
      <c r="O445" s="91" t="e">
        <f t="shared" si="52"/>
        <v>#DIV/0!</v>
      </c>
      <c r="P445" s="47"/>
      <c r="Q445" s="24"/>
      <c r="R445" s="74" t="e">
        <f t="shared" si="53"/>
        <v>#DIV/0!</v>
      </c>
      <c r="S445" s="47"/>
      <c r="T445" s="24"/>
      <c r="U445" s="74" t="e">
        <f t="shared" si="54"/>
        <v>#DIV/0!</v>
      </c>
    </row>
    <row r="446" spans="1:21" s="9" customFormat="1" ht="25.5">
      <c r="A446" s="230" t="s">
        <v>223</v>
      </c>
      <c r="B446" s="258"/>
      <c r="C446" s="119">
        <v>7.5</v>
      </c>
      <c r="D446" s="212"/>
      <c r="E446" s="93"/>
      <c r="F446" s="106"/>
      <c r="G446" s="107">
        <f>C446+F446</f>
        <v>7.5</v>
      </c>
      <c r="H446" s="95"/>
      <c r="I446" s="121"/>
      <c r="J446" s="119">
        <v>7.5</v>
      </c>
      <c r="K446" s="191"/>
      <c r="L446" s="107">
        <v>7.5</v>
      </c>
      <c r="M446" s="212"/>
      <c r="N446" s="97"/>
      <c r="O446" s="91">
        <f t="shared" si="52"/>
        <v>100</v>
      </c>
      <c r="P446" s="47"/>
      <c r="Q446" s="24"/>
      <c r="R446" s="74">
        <f t="shared" si="53"/>
        <v>0</v>
      </c>
      <c r="S446" s="47"/>
      <c r="T446" s="24"/>
      <c r="U446" s="74" t="e">
        <f t="shared" si="54"/>
        <v>#DIV/0!</v>
      </c>
    </row>
    <row r="447" spans="1:21" s="9" customFormat="1" ht="15.75" hidden="1">
      <c r="A447" s="246" t="s">
        <v>171</v>
      </c>
      <c r="B447" s="271"/>
      <c r="C447" s="92">
        <f>C449</f>
        <v>0</v>
      </c>
      <c r="D447" s="207">
        <f>D449</f>
        <v>0</v>
      </c>
      <c r="E447" s="31">
        <f aca="true" t="shared" si="58" ref="E447:J447">E449</f>
        <v>0</v>
      </c>
      <c r="F447" s="92">
        <f t="shared" si="58"/>
        <v>0</v>
      </c>
      <c r="G447" s="92">
        <f t="shared" si="58"/>
        <v>0</v>
      </c>
      <c r="H447" s="92">
        <f t="shared" si="58"/>
        <v>0</v>
      </c>
      <c r="I447" s="92">
        <f t="shared" si="58"/>
        <v>0</v>
      </c>
      <c r="J447" s="92">
        <f t="shared" si="58"/>
        <v>0</v>
      </c>
      <c r="K447" s="187">
        <f>K449</f>
        <v>0</v>
      </c>
      <c r="L447" s="31">
        <f>L449</f>
        <v>0</v>
      </c>
      <c r="M447" s="207">
        <f>M449</f>
        <v>0</v>
      </c>
      <c r="N447" s="149">
        <f>N449</f>
        <v>0</v>
      </c>
      <c r="O447" s="91" t="e">
        <f>ROUND(L447/J447*100,1)</f>
        <v>#DIV/0!</v>
      </c>
      <c r="P447" s="47"/>
      <c r="Q447" s="24"/>
      <c r="R447" s="74" t="e">
        <f>ROUND(P447/L447*100,1)</f>
        <v>#DIV/0!</v>
      </c>
      <c r="S447" s="47"/>
      <c r="T447" s="24"/>
      <c r="U447" s="74" t="e">
        <f>ROUND(S447/P447*100,1)</f>
        <v>#DIV/0!</v>
      </c>
    </row>
    <row r="448" spans="1:21" s="9" customFormat="1" ht="15.75" hidden="1">
      <c r="A448" s="230" t="s">
        <v>11</v>
      </c>
      <c r="B448" s="260"/>
      <c r="C448" s="119"/>
      <c r="D448" s="212"/>
      <c r="E448" s="93"/>
      <c r="F448" s="100"/>
      <c r="G448" s="101">
        <f>C448+F448</f>
        <v>0</v>
      </c>
      <c r="H448" s="95"/>
      <c r="I448" s="121"/>
      <c r="J448" s="119"/>
      <c r="K448" s="191"/>
      <c r="L448" s="101"/>
      <c r="M448" s="212"/>
      <c r="N448" s="104"/>
      <c r="O448" s="91" t="e">
        <f>ROUND(L448/J448*100,1)</f>
        <v>#DIV/0!</v>
      </c>
      <c r="P448" s="47"/>
      <c r="Q448" s="24"/>
      <c r="R448" s="74" t="e">
        <f>ROUND(P448/L448*100,1)</f>
        <v>#DIV/0!</v>
      </c>
      <c r="S448" s="47"/>
      <c r="T448" s="24"/>
      <c r="U448" s="74" t="e">
        <f>ROUND(S448/P448*100,1)</f>
        <v>#DIV/0!</v>
      </c>
    </row>
    <row r="449" spans="1:21" s="9" customFormat="1" ht="25.5" hidden="1">
      <c r="A449" s="230" t="s">
        <v>172</v>
      </c>
      <c r="B449" s="258"/>
      <c r="C449" s="119"/>
      <c r="D449" s="212"/>
      <c r="E449" s="93"/>
      <c r="F449" s="106"/>
      <c r="G449" s="107">
        <f>C449+F449</f>
        <v>0</v>
      </c>
      <c r="H449" s="95"/>
      <c r="I449" s="121"/>
      <c r="J449" s="119"/>
      <c r="K449" s="191"/>
      <c r="L449" s="107"/>
      <c r="M449" s="212"/>
      <c r="N449" s="97"/>
      <c r="O449" s="91" t="e">
        <f>ROUND(L449/J449*100,1)</f>
        <v>#DIV/0!</v>
      </c>
      <c r="P449" s="47"/>
      <c r="Q449" s="24"/>
      <c r="R449" s="74" t="e">
        <f>ROUND(P449/L449*100,1)</f>
        <v>#DIV/0!</v>
      </c>
      <c r="S449" s="47"/>
      <c r="T449" s="24"/>
      <c r="U449" s="74" t="e">
        <f>ROUND(S449/P449*100,1)</f>
        <v>#DIV/0!</v>
      </c>
    </row>
    <row r="450" spans="1:21" s="8" customFormat="1" ht="15.75">
      <c r="A450" s="323" t="s">
        <v>118</v>
      </c>
      <c r="B450" s="324" t="s">
        <v>148</v>
      </c>
      <c r="C450" s="325">
        <f>SUM(C469:C480)</f>
        <v>304.2</v>
      </c>
      <c r="D450" s="326">
        <f>SUM(D469:D480)</f>
        <v>0</v>
      </c>
      <c r="E450" s="278">
        <f>C450/$C$82*100</f>
        <v>4.904394931157901</v>
      </c>
      <c r="F450" s="327">
        <f>F451+F454</f>
        <v>0</v>
      </c>
      <c r="G450" s="328">
        <f>G451+G454</f>
        <v>304.2</v>
      </c>
      <c r="H450" s="281" t="e">
        <f>G450/$G$82*100</f>
        <v>#REF!</v>
      </c>
      <c r="I450" s="325">
        <f>SUM(I469:I480)</f>
        <v>0</v>
      </c>
      <c r="J450" s="325">
        <f>SUM(J469:J480)</f>
        <v>304.2</v>
      </c>
      <c r="K450" s="326">
        <f>SUM(K469:K480)</f>
        <v>0</v>
      </c>
      <c r="L450" s="325">
        <f>SUM(L469:L480)</f>
        <v>304.2</v>
      </c>
      <c r="M450" s="326">
        <f>SUM(M469:M480)</f>
        <v>0</v>
      </c>
      <c r="N450" s="286">
        <f>L450/$L$82*100</f>
        <v>5.286113959024797</v>
      </c>
      <c r="O450" s="287">
        <f t="shared" si="52"/>
        <v>100</v>
      </c>
      <c r="P450" s="66">
        <f>P451+P454</f>
        <v>0</v>
      </c>
      <c r="Q450" s="27" t="e">
        <f>P450/$P$82*100</f>
        <v>#REF!</v>
      </c>
      <c r="R450" s="74">
        <f t="shared" si="53"/>
        <v>0</v>
      </c>
      <c r="S450" s="66">
        <f>S451+S454</f>
        <v>0</v>
      </c>
      <c r="T450" s="27" t="e">
        <f>S450/$S$82*100</f>
        <v>#REF!</v>
      </c>
      <c r="U450" s="74" t="e">
        <f t="shared" si="54"/>
        <v>#DIV/0!</v>
      </c>
    </row>
    <row r="451" spans="1:21" s="28" customFormat="1" ht="25.5" hidden="1">
      <c r="A451" s="249" t="s">
        <v>105</v>
      </c>
      <c r="B451" s="271"/>
      <c r="C451" s="92">
        <f>SUM(C452:C453)</f>
        <v>0</v>
      </c>
      <c r="D451" s="101">
        <f>SUM(D452:D453)</f>
        <v>0</v>
      </c>
      <c r="E451" s="93"/>
      <c r="F451" s="94">
        <f>SUM(F452:F453)</f>
        <v>0</v>
      </c>
      <c r="G451" s="31">
        <f>SUM(G452:G453)</f>
        <v>0</v>
      </c>
      <c r="H451" s="95"/>
      <c r="I451" s="96">
        <f>SUM(I452:I453)</f>
        <v>0</v>
      </c>
      <c r="J451" s="92">
        <f>SUM(J452:J453)</f>
        <v>0</v>
      </c>
      <c r="K451" s="187">
        <f>SUM(K452:K453)</f>
        <v>0</v>
      </c>
      <c r="L451" s="31">
        <f>SUM(L452:L453)</f>
        <v>0</v>
      </c>
      <c r="M451" s="207">
        <f>SUM(M452:M453)</f>
        <v>0</v>
      </c>
      <c r="N451" s="201"/>
      <c r="O451" s="91" t="e">
        <f t="shared" si="52"/>
        <v>#DIV/0!</v>
      </c>
      <c r="P451" s="49">
        <f>SUM(P452:P453)</f>
        <v>0</v>
      </c>
      <c r="Q451" s="24"/>
      <c r="R451" s="74" t="e">
        <f t="shared" si="53"/>
        <v>#DIV/0!</v>
      </c>
      <c r="S451" s="49">
        <f>SUM(S452:S453)</f>
        <v>0</v>
      </c>
      <c r="T451" s="24"/>
      <c r="U451" s="74" t="e">
        <f t="shared" si="54"/>
        <v>#DIV/0!</v>
      </c>
    </row>
    <row r="452" spans="1:21" s="4" customFormat="1" ht="25.5" hidden="1">
      <c r="A452" s="250" t="s">
        <v>15</v>
      </c>
      <c r="B452" s="260"/>
      <c r="C452" s="119"/>
      <c r="D452" s="125"/>
      <c r="E452" s="93"/>
      <c r="F452" s="129"/>
      <c r="G452" s="32">
        <f>C452+F452</f>
        <v>0</v>
      </c>
      <c r="H452" s="95"/>
      <c r="I452" s="121"/>
      <c r="J452" s="119"/>
      <c r="K452" s="191"/>
      <c r="L452" s="32"/>
      <c r="M452" s="212"/>
      <c r="N452" s="201"/>
      <c r="O452" s="91" t="e">
        <f t="shared" si="52"/>
        <v>#DIV/0!</v>
      </c>
      <c r="P452" s="59"/>
      <c r="Q452" s="24"/>
      <c r="R452" s="74" t="e">
        <f t="shared" si="53"/>
        <v>#DIV/0!</v>
      </c>
      <c r="S452" s="59"/>
      <c r="T452" s="24"/>
      <c r="U452" s="74" t="e">
        <f t="shared" si="54"/>
        <v>#DIV/0!</v>
      </c>
    </row>
    <row r="453" spans="1:21" s="4" customFormat="1" ht="63.75" hidden="1">
      <c r="A453" s="230" t="s">
        <v>16</v>
      </c>
      <c r="B453" s="260"/>
      <c r="C453" s="119"/>
      <c r="D453" s="125"/>
      <c r="E453" s="93"/>
      <c r="F453" s="129"/>
      <c r="G453" s="32">
        <f>C453+F453</f>
        <v>0</v>
      </c>
      <c r="H453" s="95"/>
      <c r="I453" s="121"/>
      <c r="J453" s="119"/>
      <c r="K453" s="191"/>
      <c r="L453" s="32"/>
      <c r="M453" s="212"/>
      <c r="N453" s="201"/>
      <c r="O453" s="91" t="e">
        <f t="shared" si="52"/>
        <v>#DIV/0!</v>
      </c>
      <c r="P453" s="59"/>
      <c r="Q453" s="24"/>
      <c r="R453" s="74" t="e">
        <f t="shared" si="53"/>
        <v>#DIV/0!</v>
      </c>
      <c r="S453" s="59"/>
      <c r="T453" s="24"/>
      <c r="U453" s="74" t="e">
        <f t="shared" si="54"/>
        <v>#DIV/0!</v>
      </c>
    </row>
    <row r="454" spans="1:21" s="28" customFormat="1" ht="15.75" hidden="1">
      <c r="A454" s="234" t="s">
        <v>108</v>
      </c>
      <c r="B454" s="257"/>
      <c r="C454" s="150">
        <f>C455+C467</f>
        <v>304.2</v>
      </c>
      <c r="D454" s="183">
        <f>D455+D467</f>
        <v>0</v>
      </c>
      <c r="E454" s="93"/>
      <c r="F454" s="151">
        <f>F455+F467</f>
        <v>0</v>
      </c>
      <c r="G454" s="44">
        <f>G455+G467</f>
        <v>304.2</v>
      </c>
      <c r="H454" s="95"/>
      <c r="I454" s="152">
        <f>I455+I467</f>
        <v>0</v>
      </c>
      <c r="J454" s="150">
        <f>J455+J467</f>
        <v>304.2</v>
      </c>
      <c r="K454" s="197">
        <f>K455+K467</f>
        <v>0</v>
      </c>
      <c r="L454" s="44">
        <f>L455+L467</f>
        <v>304.2</v>
      </c>
      <c r="M454" s="218">
        <f>M455+M467</f>
        <v>0</v>
      </c>
      <c r="N454" s="201"/>
      <c r="O454" s="91">
        <f t="shared" si="52"/>
        <v>100</v>
      </c>
      <c r="P454" s="67">
        <f>P455+P467</f>
        <v>0</v>
      </c>
      <c r="Q454" s="24"/>
      <c r="R454" s="74">
        <f t="shared" si="53"/>
        <v>0</v>
      </c>
      <c r="S454" s="67">
        <f>S455+S467</f>
        <v>0</v>
      </c>
      <c r="T454" s="24"/>
      <c r="U454" s="74" t="e">
        <f t="shared" si="54"/>
        <v>#DIV/0!</v>
      </c>
    </row>
    <row r="455" spans="1:21" s="5" customFormat="1" ht="25.5" hidden="1">
      <c r="A455" s="243" t="s">
        <v>58</v>
      </c>
      <c r="B455" s="271"/>
      <c r="C455" s="92">
        <f>C457+C458+C459+C460+C461+C462+C463+C464+C465+C466</f>
        <v>0</v>
      </c>
      <c r="D455" s="101">
        <f>D457+D458+D459+D460+D461+D462+D463+D464+D465+D466</f>
        <v>0</v>
      </c>
      <c r="E455" s="93"/>
      <c r="F455" s="94">
        <f>F457+F458+F459+F460+F461+F462+F463</f>
        <v>0</v>
      </c>
      <c r="G455" s="31">
        <f>G457+G458+G459+G460+G461+G462+G463+G464+G465+G466</f>
        <v>0</v>
      </c>
      <c r="H455" s="95"/>
      <c r="I455" s="96">
        <f>I457+I458+I459+I460+I461+I462+I463+I464+I465+I466</f>
        <v>0</v>
      </c>
      <c r="J455" s="92">
        <f>J457+J458+J459+J460+J461+J462+J463+J464+J465+J466</f>
        <v>0</v>
      </c>
      <c r="K455" s="187">
        <f>K457+K458+K459+K460+K461+K462+K463+K464+K465+K466</f>
        <v>0</v>
      </c>
      <c r="L455" s="31">
        <f>L457+L458+L459+L460+L461+L462+L463+L464+L465+L466</f>
        <v>0</v>
      </c>
      <c r="M455" s="207">
        <f>M457+M458+M459+M460+M461+M462+M463+M464+M465+M466</f>
        <v>0</v>
      </c>
      <c r="N455" s="201"/>
      <c r="O455" s="91" t="e">
        <f t="shared" si="52"/>
        <v>#DIV/0!</v>
      </c>
      <c r="P455" s="54">
        <f>P457+P458+P459+P460+P461+P462+P463+P464+P465+P466</f>
        <v>0</v>
      </c>
      <c r="Q455" s="24"/>
      <c r="R455" s="74" t="e">
        <f t="shared" si="53"/>
        <v>#DIV/0!</v>
      </c>
      <c r="S455" s="54">
        <f>S457+S458+S459+S460+S461+S462+S463+S464+S465+S466</f>
        <v>0</v>
      </c>
      <c r="T455" s="24"/>
      <c r="U455" s="74" t="e">
        <f t="shared" si="54"/>
        <v>#DIV/0!</v>
      </c>
    </row>
    <row r="456" spans="1:21" s="4" customFormat="1" ht="15.75" hidden="1">
      <c r="A456" s="230" t="s">
        <v>11</v>
      </c>
      <c r="B456" s="260"/>
      <c r="C456" s="92"/>
      <c r="D456" s="101"/>
      <c r="E456" s="93"/>
      <c r="F456" s="94"/>
      <c r="G456" s="31"/>
      <c r="H456" s="95"/>
      <c r="I456" s="96"/>
      <c r="J456" s="92"/>
      <c r="K456" s="187"/>
      <c r="L456" s="31"/>
      <c r="M456" s="207"/>
      <c r="N456" s="201"/>
      <c r="O456" s="91" t="e">
        <f t="shared" si="52"/>
        <v>#DIV/0!</v>
      </c>
      <c r="P456" s="52"/>
      <c r="Q456" s="24"/>
      <c r="R456" s="74" t="e">
        <f t="shared" si="53"/>
        <v>#DIV/0!</v>
      </c>
      <c r="S456" s="52"/>
      <c r="T456" s="24"/>
      <c r="U456" s="74" t="e">
        <f t="shared" si="54"/>
        <v>#DIV/0!</v>
      </c>
    </row>
    <row r="457" spans="1:21" s="12" customFormat="1" ht="51" hidden="1">
      <c r="A457" s="230" t="s">
        <v>59</v>
      </c>
      <c r="B457" s="260"/>
      <c r="C457" s="119"/>
      <c r="D457" s="125"/>
      <c r="E457" s="93"/>
      <c r="F457" s="94"/>
      <c r="G457" s="31">
        <f>C457+F457</f>
        <v>0</v>
      </c>
      <c r="H457" s="95"/>
      <c r="I457" s="121"/>
      <c r="J457" s="119"/>
      <c r="K457" s="191"/>
      <c r="L457" s="31"/>
      <c r="M457" s="212"/>
      <c r="N457" s="201"/>
      <c r="O457" s="91" t="e">
        <f t="shared" si="52"/>
        <v>#DIV/0!</v>
      </c>
      <c r="P457" s="68"/>
      <c r="Q457" s="24"/>
      <c r="R457" s="74" t="e">
        <f t="shared" si="53"/>
        <v>#DIV/0!</v>
      </c>
      <c r="S457" s="68"/>
      <c r="T457" s="24"/>
      <c r="U457" s="74" t="e">
        <f t="shared" si="54"/>
        <v>#DIV/0!</v>
      </c>
    </row>
    <row r="458" spans="1:21" s="12" customFormat="1" ht="51" hidden="1">
      <c r="A458" s="250" t="s">
        <v>109</v>
      </c>
      <c r="B458" s="260"/>
      <c r="C458" s="119"/>
      <c r="D458" s="125"/>
      <c r="E458" s="93"/>
      <c r="F458" s="129"/>
      <c r="G458" s="31">
        <f aca="true" t="shared" si="59" ref="G458:G466">C458+F458</f>
        <v>0</v>
      </c>
      <c r="H458" s="95"/>
      <c r="I458" s="121"/>
      <c r="J458" s="119"/>
      <c r="K458" s="191"/>
      <c r="L458" s="32"/>
      <c r="M458" s="212"/>
      <c r="N458" s="201"/>
      <c r="O458" s="91" t="e">
        <f t="shared" si="52"/>
        <v>#DIV/0!</v>
      </c>
      <c r="P458" s="69"/>
      <c r="Q458" s="24"/>
      <c r="R458" s="74" t="e">
        <f t="shared" si="53"/>
        <v>#DIV/0!</v>
      </c>
      <c r="S458" s="69"/>
      <c r="T458" s="24"/>
      <c r="U458" s="74" t="e">
        <f t="shared" si="54"/>
        <v>#DIV/0!</v>
      </c>
    </row>
    <row r="459" spans="1:21" s="12" customFormat="1" ht="15.75" hidden="1">
      <c r="A459" s="250" t="s">
        <v>90</v>
      </c>
      <c r="B459" s="260"/>
      <c r="C459" s="119"/>
      <c r="D459" s="125"/>
      <c r="E459" s="93"/>
      <c r="F459" s="129"/>
      <c r="G459" s="31">
        <f t="shared" si="59"/>
        <v>0</v>
      </c>
      <c r="H459" s="95"/>
      <c r="I459" s="121"/>
      <c r="J459" s="119"/>
      <c r="K459" s="191"/>
      <c r="L459" s="32"/>
      <c r="M459" s="212"/>
      <c r="N459" s="201"/>
      <c r="O459" s="91" t="e">
        <f t="shared" si="52"/>
        <v>#DIV/0!</v>
      </c>
      <c r="P459" s="69"/>
      <c r="Q459" s="24"/>
      <c r="R459" s="74" t="e">
        <f t="shared" si="53"/>
        <v>#DIV/0!</v>
      </c>
      <c r="S459" s="69"/>
      <c r="T459" s="24"/>
      <c r="U459" s="74" t="e">
        <f t="shared" si="54"/>
        <v>#DIV/0!</v>
      </c>
    </row>
    <row r="460" spans="1:21" s="12" customFormat="1" ht="38.25" hidden="1">
      <c r="A460" s="250" t="s">
        <v>60</v>
      </c>
      <c r="B460" s="260"/>
      <c r="C460" s="119"/>
      <c r="D460" s="125"/>
      <c r="E460" s="93"/>
      <c r="F460" s="129"/>
      <c r="G460" s="31">
        <f t="shared" si="59"/>
        <v>0</v>
      </c>
      <c r="H460" s="95"/>
      <c r="I460" s="121"/>
      <c r="J460" s="119"/>
      <c r="K460" s="191"/>
      <c r="L460" s="32"/>
      <c r="M460" s="212"/>
      <c r="N460" s="201"/>
      <c r="O460" s="91" t="e">
        <f t="shared" si="52"/>
        <v>#DIV/0!</v>
      </c>
      <c r="P460" s="69"/>
      <c r="Q460" s="24"/>
      <c r="R460" s="74" t="e">
        <f t="shared" si="53"/>
        <v>#DIV/0!</v>
      </c>
      <c r="S460" s="69"/>
      <c r="T460" s="24"/>
      <c r="U460" s="74" t="e">
        <f t="shared" si="54"/>
        <v>#DIV/0!</v>
      </c>
    </row>
    <row r="461" spans="1:21" s="12" customFormat="1" ht="51" hidden="1">
      <c r="A461" s="250" t="s">
        <v>61</v>
      </c>
      <c r="B461" s="260"/>
      <c r="C461" s="119"/>
      <c r="D461" s="125"/>
      <c r="E461" s="93"/>
      <c r="F461" s="129"/>
      <c r="G461" s="31">
        <f t="shared" si="59"/>
        <v>0</v>
      </c>
      <c r="H461" s="95"/>
      <c r="I461" s="121"/>
      <c r="J461" s="119"/>
      <c r="K461" s="191"/>
      <c r="L461" s="32"/>
      <c r="M461" s="212"/>
      <c r="N461" s="201"/>
      <c r="O461" s="91" t="e">
        <f t="shared" si="52"/>
        <v>#DIV/0!</v>
      </c>
      <c r="P461" s="69"/>
      <c r="Q461" s="24"/>
      <c r="R461" s="74" t="e">
        <f t="shared" si="53"/>
        <v>#DIV/0!</v>
      </c>
      <c r="S461" s="69"/>
      <c r="T461" s="24"/>
      <c r="U461" s="74" t="e">
        <f t="shared" si="54"/>
        <v>#DIV/0!</v>
      </c>
    </row>
    <row r="462" spans="1:21" s="12" customFormat="1" ht="63.75" hidden="1">
      <c r="A462" s="250" t="s">
        <v>110</v>
      </c>
      <c r="B462" s="260"/>
      <c r="C462" s="119"/>
      <c r="D462" s="125"/>
      <c r="E462" s="93"/>
      <c r="F462" s="129"/>
      <c r="G462" s="31">
        <f t="shared" si="59"/>
        <v>0</v>
      </c>
      <c r="H462" s="95"/>
      <c r="I462" s="121"/>
      <c r="J462" s="119"/>
      <c r="K462" s="191"/>
      <c r="L462" s="32"/>
      <c r="M462" s="212"/>
      <c r="N462" s="201"/>
      <c r="O462" s="91" t="e">
        <f t="shared" si="52"/>
        <v>#DIV/0!</v>
      </c>
      <c r="P462" s="69"/>
      <c r="Q462" s="24"/>
      <c r="R462" s="74" t="e">
        <f t="shared" si="53"/>
        <v>#DIV/0!</v>
      </c>
      <c r="S462" s="69"/>
      <c r="T462" s="24"/>
      <c r="U462" s="74" t="e">
        <f t="shared" si="54"/>
        <v>#DIV/0!</v>
      </c>
    </row>
    <row r="463" spans="1:21" s="12" customFormat="1" ht="63.75" hidden="1">
      <c r="A463" s="250" t="s">
        <v>62</v>
      </c>
      <c r="B463" s="260"/>
      <c r="C463" s="119"/>
      <c r="D463" s="125"/>
      <c r="E463" s="93"/>
      <c r="F463" s="129"/>
      <c r="G463" s="31">
        <f t="shared" si="59"/>
        <v>0</v>
      </c>
      <c r="H463" s="95"/>
      <c r="I463" s="121"/>
      <c r="J463" s="119"/>
      <c r="K463" s="191"/>
      <c r="L463" s="32"/>
      <c r="M463" s="212"/>
      <c r="N463" s="201"/>
      <c r="O463" s="91" t="e">
        <f t="shared" si="52"/>
        <v>#DIV/0!</v>
      </c>
      <c r="P463" s="69"/>
      <c r="Q463" s="24"/>
      <c r="R463" s="74" t="e">
        <f t="shared" si="53"/>
        <v>#DIV/0!</v>
      </c>
      <c r="S463" s="69"/>
      <c r="T463" s="24"/>
      <c r="U463" s="74" t="e">
        <f t="shared" si="54"/>
        <v>#DIV/0!</v>
      </c>
    </row>
    <row r="464" spans="1:21" s="12" customFormat="1" ht="25.5" hidden="1">
      <c r="A464" s="250" t="s">
        <v>91</v>
      </c>
      <c r="B464" s="260"/>
      <c r="C464" s="119"/>
      <c r="D464" s="125"/>
      <c r="E464" s="93"/>
      <c r="F464" s="129"/>
      <c r="G464" s="31">
        <f t="shared" si="59"/>
        <v>0</v>
      </c>
      <c r="H464" s="95"/>
      <c r="I464" s="121"/>
      <c r="J464" s="119"/>
      <c r="K464" s="191"/>
      <c r="L464" s="32"/>
      <c r="M464" s="212"/>
      <c r="N464" s="201"/>
      <c r="O464" s="91" t="e">
        <f t="shared" si="52"/>
        <v>#DIV/0!</v>
      </c>
      <c r="P464" s="69"/>
      <c r="Q464" s="24"/>
      <c r="R464" s="74" t="e">
        <f t="shared" si="53"/>
        <v>#DIV/0!</v>
      </c>
      <c r="S464" s="69"/>
      <c r="T464" s="24"/>
      <c r="U464" s="74" t="e">
        <f t="shared" si="54"/>
        <v>#DIV/0!</v>
      </c>
    </row>
    <row r="465" spans="1:21" s="12" customFormat="1" ht="38.25" hidden="1">
      <c r="A465" s="250" t="s">
        <v>111</v>
      </c>
      <c r="B465" s="260"/>
      <c r="C465" s="119"/>
      <c r="D465" s="125"/>
      <c r="E465" s="93"/>
      <c r="F465" s="129"/>
      <c r="G465" s="31">
        <f t="shared" si="59"/>
        <v>0</v>
      </c>
      <c r="H465" s="95"/>
      <c r="I465" s="121"/>
      <c r="J465" s="119"/>
      <c r="K465" s="191"/>
      <c r="L465" s="32"/>
      <c r="M465" s="212"/>
      <c r="N465" s="201"/>
      <c r="O465" s="91" t="e">
        <f t="shared" si="52"/>
        <v>#DIV/0!</v>
      </c>
      <c r="P465" s="69"/>
      <c r="Q465" s="24"/>
      <c r="R465" s="74" t="e">
        <f t="shared" si="53"/>
        <v>#DIV/0!</v>
      </c>
      <c r="S465" s="69"/>
      <c r="T465" s="24"/>
      <c r="U465" s="74" t="e">
        <f t="shared" si="54"/>
        <v>#DIV/0!</v>
      </c>
    </row>
    <row r="466" spans="1:21" s="12" customFormat="1" ht="25.5" hidden="1">
      <c r="A466" s="250" t="s">
        <v>112</v>
      </c>
      <c r="B466" s="260"/>
      <c r="C466" s="119"/>
      <c r="D466" s="125"/>
      <c r="E466" s="93"/>
      <c r="F466" s="129"/>
      <c r="G466" s="31">
        <f t="shared" si="59"/>
        <v>0</v>
      </c>
      <c r="H466" s="95"/>
      <c r="I466" s="121"/>
      <c r="J466" s="119"/>
      <c r="K466" s="191"/>
      <c r="L466" s="32"/>
      <c r="M466" s="212"/>
      <c r="N466" s="201"/>
      <c r="O466" s="91" t="e">
        <f t="shared" si="52"/>
        <v>#DIV/0!</v>
      </c>
      <c r="P466" s="69"/>
      <c r="Q466" s="24"/>
      <c r="R466" s="74" t="e">
        <f t="shared" si="53"/>
        <v>#DIV/0!</v>
      </c>
      <c r="S466" s="69"/>
      <c r="T466" s="24"/>
      <c r="U466" s="74" t="e">
        <f t="shared" si="54"/>
        <v>#DIV/0!</v>
      </c>
    </row>
    <row r="467" spans="1:21" s="5" customFormat="1" ht="15.75" hidden="1">
      <c r="A467" s="246" t="s">
        <v>55</v>
      </c>
      <c r="B467" s="271"/>
      <c r="C467" s="92">
        <f>SUM(C469:C480)</f>
        <v>304.2</v>
      </c>
      <c r="D467" s="101">
        <f>SUM(D469:D480)</f>
        <v>0</v>
      </c>
      <c r="E467" s="93"/>
      <c r="F467" s="94">
        <f>SUM(F469:F474)</f>
        <v>0</v>
      </c>
      <c r="G467" s="31">
        <f>SUM(G469:G480)</f>
        <v>304.2</v>
      </c>
      <c r="H467" s="95"/>
      <c r="I467" s="96">
        <f>SUM(I469:I480)</f>
        <v>0</v>
      </c>
      <c r="J467" s="92">
        <f>SUM(J469:J480)</f>
        <v>304.2</v>
      </c>
      <c r="K467" s="187">
        <f>SUM(K469:K480)</f>
        <v>0</v>
      </c>
      <c r="L467" s="31">
        <f>SUM(L469:L480)</f>
        <v>304.2</v>
      </c>
      <c r="M467" s="207">
        <f>SUM(M469:M480)</f>
        <v>0</v>
      </c>
      <c r="N467" s="201"/>
      <c r="O467" s="91">
        <f t="shared" si="52"/>
        <v>100</v>
      </c>
      <c r="P467" s="54">
        <f>SUM(P469:P480)</f>
        <v>0</v>
      </c>
      <c r="Q467" s="24"/>
      <c r="R467" s="74">
        <f t="shared" si="53"/>
        <v>0</v>
      </c>
      <c r="S467" s="54">
        <f>SUM(S469:S480)</f>
        <v>0</v>
      </c>
      <c r="T467" s="24"/>
      <c r="U467" s="74" t="e">
        <f t="shared" si="54"/>
        <v>#DIV/0!</v>
      </c>
    </row>
    <row r="468" spans="1:21" s="4" customFormat="1" ht="15.75">
      <c r="A468" s="230" t="s">
        <v>119</v>
      </c>
      <c r="B468" s="260"/>
      <c r="C468" s="92"/>
      <c r="D468" s="101"/>
      <c r="E468" s="93"/>
      <c r="F468" s="94"/>
      <c r="G468" s="31"/>
      <c r="H468" s="95"/>
      <c r="I468" s="96"/>
      <c r="J468" s="92"/>
      <c r="K468" s="187"/>
      <c r="L468" s="31"/>
      <c r="M468" s="207"/>
      <c r="N468" s="201"/>
      <c r="O468" s="91" t="e">
        <f t="shared" si="52"/>
        <v>#DIV/0!</v>
      </c>
      <c r="P468" s="52"/>
      <c r="Q468" s="24"/>
      <c r="R468" s="74" t="e">
        <f t="shared" si="53"/>
        <v>#DIV/0!</v>
      </c>
      <c r="S468" s="52"/>
      <c r="T468" s="24"/>
      <c r="U468" s="74" t="e">
        <f t="shared" si="54"/>
        <v>#DIV/0!</v>
      </c>
    </row>
    <row r="469" spans="1:21" s="12" customFormat="1" ht="56.25">
      <c r="A469" s="374" t="s">
        <v>224</v>
      </c>
      <c r="B469" s="260"/>
      <c r="C469" s="119">
        <v>24.2</v>
      </c>
      <c r="D469" s="125"/>
      <c r="E469" s="93"/>
      <c r="F469" s="129"/>
      <c r="G469" s="101">
        <f aca="true" t="shared" si="60" ref="G469:G480">C469+F469</f>
        <v>24.2</v>
      </c>
      <c r="H469" s="95"/>
      <c r="I469" s="121"/>
      <c r="J469" s="119">
        <v>24.2</v>
      </c>
      <c r="K469" s="191"/>
      <c r="L469" s="32">
        <v>24.2</v>
      </c>
      <c r="M469" s="212"/>
      <c r="N469" s="201"/>
      <c r="O469" s="91">
        <f t="shared" si="52"/>
        <v>100</v>
      </c>
      <c r="P469" s="69"/>
      <c r="Q469" s="24"/>
      <c r="R469" s="74">
        <f t="shared" si="53"/>
        <v>0</v>
      </c>
      <c r="S469" s="69"/>
      <c r="T469" s="24"/>
      <c r="U469" s="74" t="e">
        <f t="shared" si="54"/>
        <v>#DIV/0!</v>
      </c>
    </row>
    <row r="470" spans="1:21" s="9" customFormat="1" ht="78.75">
      <c r="A470" s="375" t="s">
        <v>225</v>
      </c>
      <c r="B470" s="260"/>
      <c r="C470" s="119">
        <v>14.5</v>
      </c>
      <c r="D470" s="125"/>
      <c r="E470" s="93"/>
      <c r="F470" s="100"/>
      <c r="G470" s="101">
        <f t="shared" si="60"/>
        <v>14.5</v>
      </c>
      <c r="H470" s="95"/>
      <c r="I470" s="121"/>
      <c r="J470" s="119">
        <v>14.5</v>
      </c>
      <c r="K470" s="191"/>
      <c r="L470" s="101">
        <v>14.5</v>
      </c>
      <c r="M470" s="212"/>
      <c r="N470" s="201"/>
      <c r="O470" s="91">
        <f t="shared" si="52"/>
        <v>100</v>
      </c>
      <c r="P470" s="47"/>
      <c r="Q470" s="24"/>
      <c r="R470" s="74">
        <f t="shared" si="53"/>
        <v>0</v>
      </c>
      <c r="S470" s="47"/>
      <c r="T470" s="24"/>
      <c r="U470" s="74" t="e">
        <f t="shared" si="54"/>
        <v>#DIV/0!</v>
      </c>
    </row>
    <row r="471" spans="1:21" s="9" customFormat="1" ht="45">
      <c r="A471" s="375" t="s">
        <v>226</v>
      </c>
      <c r="B471" s="260"/>
      <c r="C471" s="119">
        <v>2.9</v>
      </c>
      <c r="D471" s="125"/>
      <c r="E471" s="93"/>
      <c r="F471" s="100"/>
      <c r="G471" s="101">
        <f t="shared" si="60"/>
        <v>2.9</v>
      </c>
      <c r="H471" s="95"/>
      <c r="I471" s="121"/>
      <c r="J471" s="119">
        <v>2.9</v>
      </c>
      <c r="K471" s="191"/>
      <c r="L471" s="101">
        <v>2.9</v>
      </c>
      <c r="M471" s="212"/>
      <c r="N471" s="201"/>
      <c r="O471" s="91">
        <f t="shared" si="52"/>
        <v>100</v>
      </c>
      <c r="P471" s="47"/>
      <c r="Q471" s="24"/>
      <c r="R471" s="74">
        <f t="shared" si="53"/>
        <v>0</v>
      </c>
      <c r="S471" s="47"/>
      <c r="T471" s="24"/>
      <c r="U471" s="74" t="e">
        <f t="shared" si="54"/>
        <v>#DIV/0!</v>
      </c>
    </row>
    <row r="472" spans="1:21" s="9" customFormat="1" ht="45">
      <c r="A472" s="375" t="s">
        <v>227</v>
      </c>
      <c r="B472" s="260"/>
      <c r="C472" s="119">
        <v>96.8</v>
      </c>
      <c r="D472" s="125"/>
      <c r="E472" s="93"/>
      <c r="F472" s="100"/>
      <c r="G472" s="101">
        <f t="shared" si="60"/>
        <v>96.8</v>
      </c>
      <c r="H472" s="95"/>
      <c r="I472" s="121"/>
      <c r="J472" s="119">
        <v>96.8</v>
      </c>
      <c r="K472" s="191"/>
      <c r="L472" s="101">
        <v>96.8</v>
      </c>
      <c r="M472" s="212"/>
      <c r="N472" s="201"/>
      <c r="O472" s="91">
        <f t="shared" si="52"/>
        <v>100</v>
      </c>
      <c r="P472" s="47"/>
      <c r="Q472" s="24"/>
      <c r="R472" s="74">
        <f t="shared" si="53"/>
        <v>0</v>
      </c>
      <c r="S472" s="47"/>
      <c r="T472" s="24"/>
      <c r="U472" s="74" t="e">
        <f t="shared" si="54"/>
        <v>#DIV/0!</v>
      </c>
    </row>
    <row r="473" spans="1:21" s="9" customFormat="1" ht="56.25">
      <c r="A473" s="375" t="s">
        <v>228</v>
      </c>
      <c r="B473" s="260"/>
      <c r="C473" s="119">
        <v>24.2</v>
      </c>
      <c r="D473" s="125"/>
      <c r="E473" s="93"/>
      <c r="F473" s="100"/>
      <c r="G473" s="101">
        <f t="shared" si="60"/>
        <v>24.2</v>
      </c>
      <c r="H473" s="95"/>
      <c r="I473" s="121"/>
      <c r="J473" s="119">
        <v>24.2</v>
      </c>
      <c r="K473" s="191"/>
      <c r="L473" s="101">
        <v>24.2</v>
      </c>
      <c r="M473" s="212"/>
      <c r="N473" s="201"/>
      <c r="O473" s="91">
        <f t="shared" si="52"/>
        <v>100</v>
      </c>
      <c r="P473" s="47"/>
      <c r="Q473" s="24"/>
      <c r="R473" s="74">
        <f t="shared" si="53"/>
        <v>0</v>
      </c>
      <c r="S473" s="47"/>
      <c r="T473" s="24"/>
      <c r="U473" s="74" t="e">
        <f t="shared" si="54"/>
        <v>#DIV/0!</v>
      </c>
    </row>
    <row r="474" spans="1:21" s="9" customFormat="1" ht="157.5">
      <c r="A474" s="375" t="s">
        <v>229</v>
      </c>
      <c r="B474" s="260"/>
      <c r="C474" s="119">
        <v>72.6</v>
      </c>
      <c r="D474" s="125"/>
      <c r="E474" s="93"/>
      <c r="F474" s="100"/>
      <c r="G474" s="101">
        <f t="shared" si="60"/>
        <v>72.6</v>
      </c>
      <c r="H474" s="95"/>
      <c r="I474" s="121"/>
      <c r="J474" s="119">
        <v>72.6</v>
      </c>
      <c r="K474" s="191"/>
      <c r="L474" s="101">
        <v>72.6</v>
      </c>
      <c r="M474" s="212"/>
      <c r="N474" s="201"/>
      <c r="O474" s="91">
        <f t="shared" si="52"/>
        <v>100</v>
      </c>
      <c r="P474" s="47"/>
      <c r="Q474" s="24"/>
      <c r="R474" s="74">
        <f t="shared" si="53"/>
        <v>0</v>
      </c>
      <c r="S474" s="47"/>
      <c r="T474" s="24"/>
      <c r="U474" s="74" t="e">
        <f t="shared" si="54"/>
        <v>#DIV/0!</v>
      </c>
    </row>
    <row r="475" spans="1:21" s="9" customFormat="1" ht="45">
      <c r="A475" s="374" t="s">
        <v>230</v>
      </c>
      <c r="B475" s="260"/>
      <c r="C475" s="119">
        <v>6.8</v>
      </c>
      <c r="D475" s="125"/>
      <c r="E475" s="93"/>
      <c r="F475" s="100"/>
      <c r="G475" s="101">
        <f t="shared" si="60"/>
        <v>6.8</v>
      </c>
      <c r="H475" s="95"/>
      <c r="I475" s="121"/>
      <c r="J475" s="119">
        <v>6.8</v>
      </c>
      <c r="K475" s="191"/>
      <c r="L475" s="101">
        <v>6.8</v>
      </c>
      <c r="M475" s="212"/>
      <c r="N475" s="201"/>
      <c r="O475" s="91">
        <f t="shared" si="52"/>
        <v>100</v>
      </c>
      <c r="P475" s="47"/>
      <c r="Q475" s="24"/>
      <c r="R475" s="29" t="e">
        <f aca="true" t="shared" si="61" ref="R475:R481">ROUND(P475/N475*100,1)</f>
        <v>#DIV/0!</v>
      </c>
      <c r="S475" s="47"/>
      <c r="T475" s="24"/>
      <c r="U475" s="29" t="e">
        <f aca="true" t="shared" si="62" ref="U475:U481">ROUND(S475/Q475*100,1)</f>
        <v>#DIV/0!</v>
      </c>
    </row>
    <row r="476" spans="1:21" s="9" customFormat="1" ht="56.25">
      <c r="A476" s="374" t="s">
        <v>231</v>
      </c>
      <c r="B476" s="260"/>
      <c r="C476" s="119">
        <v>18</v>
      </c>
      <c r="D476" s="125"/>
      <c r="E476" s="93"/>
      <c r="F476" s="100"/>
      <c r="G476" s="101">
        <f t="shared" si="60"/>
        <v>18</v>
      </c>
      <c r="H476" s="95"/>
      <c r="I476" s="121"/>
      <c r="J476" s="119">
        <v>18</v>
      </c>
      <c r="K476" s="191"/>
      <c r="L476" s="101">
        <v>18</v>
      </c>
      <c r="M476" s="212"/>
      <c r="N476" s="201"/>
      <c r="O476" s="91">
        <f t="shared" si="52"/>
        <v>100</v>
      </c>
      <c r="P476" s="47"/>
      <c r="Q476" s="24"/>
      <c r="R476" s="29" t="e">
        <f t="shared" si="61"/>
        <v>#DIV/0!</v>
      </c>
      <c r="S476" s="47"/>
      <c r="T476" s="24"/>
      <c r="U476" s="29" t="e">
        <f t="shared" si="62"/>
        <v>#DIV/0!</v>
      </c>
    </row>
    <row r="477" spans="1:21" s="9" customFormat="1" ht="168.75">
      <c r="A477" s="374" t="s">
        <v>232</v>
      </c>
      <c r="B477" s="260"/>
      <c r="C477" s="119">
        <v>1.2</v>
      </c>
      <c r="D477" s="125"/>
      <c r="E477" s="93"/>
      <c r="F477" s="100"/>
      <c r="G477" s="101">
        <f t="shared" si="60"/>
        <v>1.2</v>
      </c>
      <c r="H477" s="95"/>
      <c r="I477" s="121"/>
      <c r="J477" s="119">
        <v>1.2</v>
      </c>
      <c r="K477" s="191"/>
      <c r="L477" s="101">
        <v>1.2</v>
      </c>
      <c r="M477" s="212"/>
      <c r="N477" s="201"/>
      <c r="O477" s="91">
        <f t="shared" si="52"/>
        <v>100</v>
      </c>
      <c r="P477" s="47"/>
      <c r="Q477" s="24"/>
      <c r="R477" s="29" t="e">
        <f t="shared" si="61"/>
        <v>#DIV/0!</v>
      </c>
      <c r="S477" s="47"/>
      <c r="T477" s="24"/>
      <c r="U477" s="29" t="e">
        <f t="shared" si="62"/>
        <v>#DIV/0!</v>
      </c>
    </row>
    <row r="478" spans="1:21" s="9" customFormat="1" ht="78.75">
      <c r="A478" s="374" t="s">
        <v>233</v>
      </c>
      <c r="B478" s="260"/>
      <c r="C478" s="119">
        <v>43</v>
      </c>
      <c r="D478" s="125"/>
      <c r="E478" s="93"/>
      <c r="F478" s="100"/>
      <c r="G478" s="101">
        <f>C478+F478</f>
        <v>43</v>
      </c>
      <c r="H478" s="95"/>
      <c r="I478" s="121"/>
      <c r="J478" s="119">
        <v>43</v>
      </c>
      <c r="K478" s="191"/>
      <c r="L478" s="101">
        <v>43</v>
      </c>
      <c r="M478" s="212"/>
      <c r="N478" s="201"/>
      <c r="O478" s="91">
        <f>ROUND(L478/J478*100,1)</f>
        <v>100</v>
      </c>
      <c r="P478" s="47"/>
      <c r="Q478" s="24"/>
      <c r="R478" s="29" t="e">
        <f t="shared" si="61"/>
        <v>#DIV/0!</v>
      </c>
      <c r="S478" s="47"/>
      <c r="T478" s="24"/>
      <c r="U478" s="29" t="e">
        <f t="shared" si="62"/>
        <v>#DIV/0!</v>
      </c>
    </row>
    <row r="479" spans="1:21" s="9" customFormat="1" ht="78.75">
      <c r="A479" s="374" t="s">
        <v>234</v>
      </c>
      <c r="B479" s="260"/>
      <c r="C479" s="119"/>
      <c r="D479" s="125"/>
      <c r="E479" s="93"/>
      <c r="F479" s="100"/>
      <c r="G479" s="101">
        <f>C479+F479</f>
        <v>0</v>
      </c>
      <c r="H479" s="95"/>
      <c r="I479" s="121"/>
      <c r="J479" s="119"/>
      <c r="K479" s="191"/>
      <c r="L479" s="101"/>
      <c r="M479" s="212"/>
      <c r="N479" s="201"/>
      <c r="O479" s="91" t="e">
        <f>ROUND(L479/J479*100,1)</f>
        <v>#DIV/0!</v>
      </c>
      <c r="P479" s="47"/>
      <c r="Q479" s="24"/>
      <c r="R479" s="29" t="e">
        <f t="shared" si="61"/>
        <v>#DIV/0!</v>
      </c>
      <c r="S479" s="47"/>
      <c r="T479" s="24"/>
      <c r="U479" s="29" t="e">
        <f t="shared" si="62"/>
        <v>#DIV/0!</v>
      </c>
    </row>
    <row r="480" spans="1:21" s="9" customFormat="1" ht="138" customHeight="1">
      <c r="A480" s="374" t="s">
        <v>235</v>
      </c>
      <c r="B480" s="260"/>
      <c r="C480" s="119"/>
      <c r="D480" s="125"/>
      <c r="E480" s="93"/>
      <c r="F480" s="100"/>
      <c r="G480" s="101">
        <f t="shared" si="60"/>
        <v>0</v>
      </c>
      <c r="H480" s="95"/>
      <c r="I480" s="121"/>
      <c r="J480" s="119"/>
      <c r="K480" s="191"/>
      <c r="L480" s="101"/>
      <c r="M480" s="212"/>
      <c r="N480" s="201"/>
      <c r="O480" s="91" t="e">
        <f t="shared" si="52"/>
        <v>#DIV/0!</v>
      </c>
      <c r="P480" s="47"/>
      <c r="Q480" s="24"/>
      <c r="R480" s="29" t="e">
        <f t="shared" si="61"/>
        <v>#DIV/0!</v>
      </c>
      <c r="S480" s="47"/>
      <c r="T480" s="24"/>
      <c r="U480" s="29" t="e">
        <f t="shared" si="62"/>
        <v>#DIV/0!</v>
      </c>
    </row>
    <row r="481" spans="1:21" s="8" customFormat="1" ht="15.75">
      <c r="A481" s="251" t="s">
        <v>44</v>
      </c>
      <c r="B481" s="272"/>
      <c r="C481" s="115">
        <f>C483+C484+C501</f>
        <v>6195.1</v>
      </c>
      <c r="D481" s="184">
        <f>D483+D484+D501</f>
        <v>0</v>
      </c>
      <c r="E481" s="110"/>
      <c r="F481" s="116" t="e">
        <f>F483+F484+F501</f>
        <v>#REF!</v>
      </c>
      <c r="G481" s="117" t="e">
        <f>G483+G484+G501</f>
        <v>#REF!</v>
      </c>
      <c r="H481" s="113"/>
      <c r="I481" s="118" t="e">
        <f>I483+I484+I501</f>
        <v>#REF!</v>
      </c>
      <c r="J481" s="115">
        <f>J483+J484+J501</f>
        <v>6340.1</v>
      </c>
      <c r="K481" s="198">
        <f>K483+K484+K501</f>
        <v>0</v>
      </c>
      <c r="L481" s="117">
        <f>L483+L484+L501</f>
        <v>5747.2</v>
      </c>
      <c r="M481" s="219">
        <f>M483+M484+M501</f>
        <v>0</v>
      </c>
      <c r="N481" s="204"/>
      <c r="O481" s="114">
        <f t="shared" si="52"/>
        <v>90.6</v>
      </c>
      <c r="P481" s="54" t="e">
        <f>P483+P484+P501</f>
        <v>#REF!</v>
      </c>
      <c r="Q481" s="24"/>
      <c r="R481" s="29" t="e">
        <f t="shared" si="61"/>
        <v>#REF!</v>
      </c>
      <c r="S481" s="54" t="e">
        <f>S483+S484+S501</f>
        <v>#REF!</v>
      </c>
      <c r="T481" s="24"/>
      <c r="U481" s="29" t="e">
        <f t="shared" si="62"/>
        <v>#REF!</v>
      </c>
    </row>
    <row r="482" spans="1:21" s="4" customFormat="1" ht="15.75">
      <c r="A482" s="244" t="s">
        <v>11</v>
      </c>
      <c r="B482" s="258"/>
      <c r="C482" s="92"/>
      <c r="D482" s="101"/>
      <c r="E482" s="93"/>
      <c r="F482" s="129"/>
      <c r="G482" s="32"/>
      <c r="H482" s="95"/>
      <c r="I482" s="96"/>
      <c r="J482" s="92"/>
      <c r="K482" s="187"/>
      <c r="L482" s="32"/>
      <c r="M482" s="207"/>
      <c r="N482" s="201"/>
      <c r="O482" s="91" t="e">
        <f t="shared" si="52"/>
        <v>#DIV/0!</v>
      </c>
      <c r="P482" s="59"/>
      <c r="Q482" s="24"/>
      <c r="R482" s="29"/>
      <c r="S482" s="59"/>
      <c r="T482" s="24"/>
      <c r="U482" s="29"/>
    </row>
    <row r="483" spans="1:21" s="4" customFormat="1" ht="18.75" customHeight="1">
      <c r="A483" s="243" t="s">
        <v>204</v>
      </c>
      <c r="B483" s="271"/>
      <c r="C483" s="92">
        <f>C86+C193+C218+C266+C352+C417+C452+C457</f>
        <v>117.6</v>
      </c>
      <c r="D483" s="101">
        <f>D86+D193+D218+D266+D352+D417+D452+D457</f>
        <v>0</v>
      </c>
      <c r="E483" s="93"/>
      <c r="F483" s="94" t="e">
        <f>F86+F193+F201+F218+F266+F352+#REF!+#REF!+F417+F452+F457</f>
        <v>#REF!</v>
      </c>
      <c r="G483" s="31" t="e">
        <f>G86+G193+G201+G218+G266+G352+#REF!+#REF!+G417+G452+G457</f>
        <v>#REF!</v>
      </c>
      <c r="H483" s="95"/>
      <c r="I483" s="92" t="e">
        <f>I86+I193+I218+I266+I352+#REF!+#REF!+I417+I452+I457</f>
        <v>#REF!</v>
      </c>
      <c r="J483" s="92">
        <f>J86+J193+J218+J266+J352+J417+J452+J457</f>
        <v>117.6</v>
      </c>
      <c r="K483" s="187">
        <f>K86+K193+K218+K266+K352+K417+K452+K457</f>
        <v>0</v>
      </c>
      <c r="L483" s="31">
        <f>L86+L193+L218+L266+L352+L417+L452+L457</f>
        <v>147.4</v>
      </c>
      <c r="M483" s="207">
        <f>M86+M193+M218+M266+M352+M417+M452+M457</f>
        <v>0</v>
      </c>
      <c r="N483" s="201"/>
      <c r="O483" s="91">
        <f t="shared" si="52"/>
        <v>125.3</v>
      </c>
      <c r="P483" s="52" t="e">
        <f>P86+P193+P201+P218+P266+P352+#REF!+#REF!+P417+P452+P457</f>
        <v>#REF!</v>
      </c>
      <c r="Q483" s="24"/>
      <c r="R483" s="29" t="e">
        <f>ROUND(P483/N483*100,1)</f>
        <v>#REF!</v>
      </c>
      <c r="S483" s="52" t="e">
        <f>S86+S193+S201+S218+S266+S352+#REF!+#REF!+S417+S452+S457</f>
        <v>#REF!</v>
      </c>
      <c r="T483" s="24"/>
      <c r="U483" s="29" t="e">
        <f>ROUND(S483/Q483*100,1)</f>
        <v>#REF!</v>
      </c>
    </row>
    <row r="484" spans="1:21" s="4" customFormat="1" ht="25.5">
      <c r="A484" s="246" t="s">
        <v>25</v>
      </c>
      <c r="B484" s="271"/>
      <c r="C484" s="92">
        <f>C486+C487+C497+C501</f>
        <v>6077.5</v>
      </c>
      <c r="D484" s="101">
        <f>D486+D487+D497+D501</f>
        <v>0</v>
      </c>
      <c r="E484" s="93"/>
      <c r="F484" s="94" t="e">
        <f>F486+F487+F497+F501</f>
        <v>#REF!</v>
      </c>
      <c r="G484" s="31" t="e">
        <f>G486+G487+G497+G501</f>
        <v>#REF!</v>
      </c>
      <c r="H484" s="95"/>
      <c r="I484" s="96" t="e">
        <f>I486+I487+I497+I501</f>
        <v>#REF!</v>
      </c>
      <c r="J484" s="92">
        <f>J486+J487+J497+J501</f>
        <v>6222.5</v>
      </c>
      <c r="K484" s="187">
        <f>K486+K487+K497+K501</f>
        <v>0</v>
      </c>
      <c r="L484" s="31">
        <f>L486+L487+L497+L501</f>
        <v>5599.8</v>
      </c>
      <c r="M484" s="207">
        <f>M486+M487+M497+M501</f>
        <v>0</v>
      </c>
      <c r="N484" s="201"/>
      <c r="O484" s="91">
        <f t="shared" si="52"/>
        <v>90</v>
      </c>
      <c r="P484" s="52" t="e">
        <f>P486+P487+P497+P501</f>
        <v>#REF!</v>
      </c>
      <c r="Q484" s="24"/>
      <c r="R484" s="29" t="e">
        <f>ROUND(P484/N484*100,1)</f>
        <v>#REF!</v>
      </c>
      <c r="S484" s="52" t="e">
        <f>S486+S487+S497+S501</f>
        <v>#REF!</v>
      </c>
      <c r="T484" s="24"/>
      <c r="U484" s="29" t="e">
        <f>ROUND(S484/Q484*100,1)</f>
        <v>#REF!</v>
      </c>
    </row>
    <row r="485" spans="1:21" s="4" customFormat="1" ht="15.75">
      <c r="A485" s="243" t="s">
        <v>11</v>
      </c>
      <c r="B485" s="271"/>
      <c r="C485" s="92"/>
      <c r="D485" s="101"/>
      <c r="E485" s="93"/>
      <c r="F485" s="129"/>
      <c r="G485" s="32"/>
      <c r="H485" s="95"/>
      <c r="I485" s="96"/>
      <c r="J485" s="92"/>
      <c r="K485" s="187"/>
      <c r="L485" s="32"/>
      <c r="M485" s="207"/>
      <c r="N485" s="201"/>
      <c r="O485" s="91" t="e">
        <f t="shared" si="52"/>
        <v>#DIV/0!</v>
      </c>
      <c r="P485" s="59"/>
      <c r="Q485" s="24"/>
      <c r="R485" s="29"/>
      <c r="S485" s="59"/>
      <c r="T485" s="24"/>
      <c r="U485" s="29"/>
    </row>
    <row r="486" spans="1:21" s="4" customFormat="1" ht="25.5">
      <c r="A486" s="243" t="s">
        <v>205</v>
      </c>
      <c r="B486" s="271"/>
      <c r="C486" s="92">
        <f>C96+C226+C272+C359+C424+C339+C455-C457</f>
        <v>1202.8</v>
      </c>
      <c r="D486" s="101">
        <f>D96+D226+D272+D359+D424+D339+D455-D457</f>
        <v>0</v>
      </c>
      <c r="E486" s="93"/>
      <c r="F486" s="94" t="e">
        <f>F96+F226+F272+F359+#REF!+#REF!+F424+F339+F455-F457</f>
        <v>#REF!</v>
      </c>
      <c r="G486" s="31" t="e">
        <f>G96+G226+G272+G359+#REF!+#REF!+G424+G339+G455-G457</f>
        <v>#REF!</v>
      </c>
      <c r="H486" s="95"/>
      <c r="I486" s="96" t="e">
        <f>I96+I226+I272+I359+#REF!+#REF!+I424+I339+I455-I457</f>
        <v>#REF!</v>
      </c>
      <c r="J486" s="92">
        <f>J96+J226+J272+J359+J424+J339+J455-J457</f>
        <v>1347.8</v>
      </c>
      <c r="K486" s="187">
        <f>K96+K226+K272+K359+K424+K339+K455-K457</f>
        <v>0</v>
      </c>
      <c r="L486" s="31">
        <f>L96+L226+L272+L359+L424+L339+L455-L457</f>
        <v>975.5</v>
      </c>
      <c r="M486" s="207">
        <f>M96+M226+M272+M359+M424+M339+M455-M457</f>
        <v>0</v>
      </c>
      <c r="N486" s="201"/>
      <c r="O486" s="91">
        <f t="shared" si="52"/>
        <v>72.4</v>
      </c>
      <c r="P486" s="52" t="e">
        <f>P96+P226+P272+P359+#REF!+#REF!+P424+P339+P455-P457</f>
        <v>#REF!</v>
      </c>
      <c r="Q486" s="24"/>
      <c r="R486" s="29" t="e">
        <f>ROUND(P486/N486*100,1)</f>
        <v>#REF!</v>
      </c>
      <c r="S486" s="52" t="e">
        <f>S96+S226+S272+S359+#REF!+#REF!+S424+S339+S455-S457</f>
        <v>#REF!</v>
      </c>
      <c r="T486" s="24"/>
      <c r="U486" s="29" t="e">
        <f>ROUND(S486/Q486*100,1)</f>
        <v>#REF!</v>
      </c>
    </row>
    <row r="487" spans="1:21" s="4" customFormat="1" ht="25.5">
      <c r="A487" s="246" t="s">
        <v>75</v>
      </c>
      <c r="B487" s="271"/>
      <c r="C487" s="92">
        <f>C112+C196+C204+C240+C291+C342+C371+C435+C450</f>
        <v>4874.7</v>
      </c>
      <c r="D487" s="101">
        <f>D112+D196+D204+D240+D291+D342+D371+D435+D450</f>
        <v>0</v>
      </c>
      <c r="E487" s="93"/>
      <c r="F487" s="94" t="e">
        <f>F112+F196+F204+F240+F291+F342+F371+#REF!+#REF!+F435+F453+F467</f>
        <v>#REF!</v>
      </c>
      <c r="G487" s="31" t="e">
        <f>G112+G196+G204+G240+G291+G342+G371+#REF!+#REF!+G435+G453+G467</f>
        <v>#REF!</v>
      </c>
      <c r="H487" s="95"/>
      <c r="I487" s="92" t="e">
        <f>I112+I196+I204+I240+I291+I342+I371+#REF!+#REF!+I435+I450</f>
        <v>#REF!</v>
      </c>
      <c r="J487" s="92">
        <f>J112+J196+J204+J240+J291+J342+J371+J435+J450</f>
        <v>4874.7</v>
      </c>
      <c r="K487" s="187">
        <f>K112+K196+K204+K240+K291+K342+K371+K435+K450</f>
        <v>0</v>
      </c>
      <c r="L487" s="31">
        <f>L112+L196+L204+L240+L291+L342+L371+L435+L450</f>
        <v>4624.3</v>
      </c>
      <c r="M487" s="207">
        <f>M112+M196+M204+M240+M291+M342+M371+M435+M450</f>
        <v>0</v>
      </c>
      <c r="N487" s="201"/>
      <c r="O487" s="91">
        <f aca="true" t="shared" si="63" ref="O487:O505">ROUND(L487/J487*100,1)</f>
        <v>94.9</v>
      </c>
      <c r="P487" s="52" t="e">
        <f>P112+P196+P204+P240+P291+P342+P371+#REF!+#REF!+P435+P453+P467</f>
        <v>#REF!</v>
      </c>
      <c r="Q487" s="24"/>
      <c r="R487" s="29" t="e">
        <f>ROUND(P487/N487*100,1)</f>
        <v>#REF!</v>
      </c>
      <c r="S487" s="52" t="e">
        <f>S112+S196+S204+S240+S291+S342+S371+#REF!+#REF!+S435+S453+S467</f>
        <v>#REF!</v>
      </c>
      <c r="T487" s="24"/>
      <c r="U487" s="29" t="e">
        <f>ROUND(S487/Q487*100,1)</f>
        <v>#REF!</v>
      </c>
    </row>
    <row r="488" spans="1:21" s="4" customFormat="1" ht="15.75">
      <c r="A488" s="230" t="s">
        <v>11</v>
      </c>
      <c r="B488" s="260"/>
      <c r="C488" s="92"/>
      <c r="D488" s="101"/>
      <c r="E488" s="93"/>
      <c r="F488" s="94"/>
      <c r="G488" s="31"/>
      <c r="H488" s="95"/>
      <c r="I488" s="96"/>
      <c r="J488" s="92"/>
      <c r="K488" s="187"/>
      <c r="L488" s="31"/>
      <c r="M488" s="207"/>
      <c r="N488" s="201"/>
      <c r="O488" s="91" t="e">
        <f t="shared" si="63"/>
        <v>#DIV/0!</v>
      </c>
      <c r="P488" s="52"/>
      <c r="Q488" s="24"/>
      <c r="R488" s="29"/>
      <c r="S488" s="52"/>
      <c r="T488" s="24"/>
      <c r="U488" s="29"/>
    </row>
    <row r="489" spans="1:21" s="15" customFormat="1" ht="15.75">
      <c r="A489" s="245" t="s">
        <v>45</v>
      </c>
      <c r="B489" s="258"/>
      <c r="C489" s="119">
        <f>C116+C128+C140+C208</f>
        <v>2528.2</v>
      </c>
      <c r="D489" s="125">
        <f>D116+D128+D140+D208</f>
        <v>0</v>
      </c>
      <c r="E489" s="93"/>
      <c r="F489" s="106" t="e">
        <f>F128+F140+F155+#REF!+F208+F375+F389+F401+#REF!+#REF!+#REF!+#REF!+#REF!+#REF!+#REF!+#REF!+#REF!+#REF!</f>
        <v>#REF!</v>
      </c>
      <c r="G489" s="107" t="e">
        <f>G128+G140+G155+#REF!+G208+G375+G389+G401+#REF!+#REF!+#REF!+#REF!+#REF!+#REF!+#REF!+#REF!+#REF!+#REF!</f>
        <v>#REF!</v>
      </c>
      <c r="H489" s="95"/>
      <c r="I489" s="121" t="e">
        <f>I128+I140+I155+#REF!+I208+I375+I389+I401+#REF!+#REF!+#REF!+#REF!+#REF!+#REF!+#REF!+#REF!+#REF!+#REF!</f>
        <v>#REF!</v>
      </c>
      <c r="J489" s="119">
        <f>J116+J128+J140+J208</f>
        <v>2528.2</v>
      </c>
      <c r="K489" s="191">
        <f>K116+K128+K140+K208</f>
        <v>0</v>
      </c>
      <c r="L489" s="107">
        <f>L116+L128+L140+L208</f>
        <v>2412.1</v>
      </c>
      <c r="M489" s="212">
        <f>M116+M128+M140+M208</f>
        <v>0</v>
      </c>
      <c r="N489" s="97"/>
      <c r="O489" s="91">
        <f t="shared" si="63"/>
        <v>95.4</v>
      </c>
      <c r="P489" s="51" t="e">
        <f>P128+P140+P155+#REF!+P208+P375+P389+P401+#REF!+#REF!+#REF!+#REF!+#REF!+#REF!+#REF!+#REF!+#REF!+#REF!</f>
        <v>#REF!</v>
      </c>
      <c r="Q489" s="16"/>
      <c r="R489" s="29" t="e">
        <f>ROUND(P489/N489*100,1)</f>
        <v>#REF!</v>
      </c>
      <c r="S489" s="51" t="e">
        <f>S128+S140+S155+#REF!+S208+S375+S389+S401+#REF!+#REF!+#REF!+#REF!+#REF!+#REF!+#REF!+#REF!+#REF!+#REF!</f>
        <v>#REF!</v>
      </c>
      <c r="T489" s="16"/>
      <c r="U489" s="29" t="e">
        <f>ROUND(S489/Q489*100,1)</f>
        <v>#REF!</v>
      </c>
    </row>
    <row r="490" spans="1:21" s="15" customFormat="1" ht="15.75">
      <c r="A490" s="245" t="s">
        <v>46</v>
      </c>
      <c r="B490" s="258"/>
      <c r="C490" s="119">
        <f>C118+C130+C142+C169+C210+C310+C318+C324+C325</f>
        <v>290.1</v>
      </c>
      <c r="D490" s="125">
        <f>D118+D130+D142+D169+D210+D310+D318+D324+D325</f>
        <v>0</v>
      </c>
      <c r="E490" s="93"/>
      <c r="F490" s="106" t="e">
        <f>F130+F142+F157+#REF!+F210+F377+F391+F403+#REF!+#REF!+#REF!+#REF!+#REF!+#REF!+#REF!+#REF!+#REF!+#REF!</f>
        <v>#REF!</v>
      </c>
      <c r="G490" s="107" t="e">
        <f>G130+G142+G157+#REF!+G210+G377+G391+G403+#REF!+#REF!+#REF!+#REF!+#REF!+#REF!+#REF!+#REF!+#REF!+#REF!</f>
        <v>#REF!</v>
      </c>
      <c r="H490" s="95"/>
      <c r="I490" s="119" t="e">
        <f>I130+I142+I157+#REF!+I210+I318+I377+I391+I403+#REF!+#REF!+#REF!+#REF!+#REF!+#REF!+#REF!+#REF!+#REF!+#REF!</f>
        <v>#REF!</v>
      </c>
      <c r="J490" s="119">
        <f>J118+J130+J142+J169+J210+J310+J318+J324+J325</f>
        <v>290.1</v>
      </c>
      <c r="K490" s="191">
        <f>K118+K130+K142+K169+K210+K310+K318+K324+K325</f>
        <v>0</v>
      </c>
      <c r="L490" s="107">
        <f>L118+L130+L142+L169+L210+L310+L318+L324+L325</f>
        <v>360.8</v>
      </c>
      <c r="M490" s="212">
        <f>M118+M130+M142+M169+M210+M310+M318+M324+M325</f>
        <v>0</v>
      </c>
      <c r="N490" s="97"/>
      <c r="O490" s="91">
        <f t="shared" si="63"/>
        <v>124.4</v>
      </c>
      <c r="P490" s="51" t="e">
        <f>P130+P142+P157+#REF!+P210+P377+P391+P403+#REF!+#REF!+#REF!+#REF!+#REF!+#REF!+#REF!+#REF!+#REF!+#REF!</f>
        <v>#REF!</v>
      </c>
      <c r="Q490" s="16"/>
      <c r="R490" s="29" t="e">
        <f>ROUND(P490/N490*100,1)</f>
        <v>#REF!</v>
      </c>
      <c r="S490" s="51" t="e">
        <f>S130+S142+S157+#REF!+S210+S377+S391+S403+#REF!+#REF!+#REF!+#REF!+#REF!+#REF!+#REF!+#REF!+#REF!+#REF!</f>
        <v>#REF!</v>
      </c>
      <c r="T490" s="16"/>
      <c r="U490" s="29" t="e">
        <f>ROUND(S490/Q490*100,1)</f>
        <v>#REF!</v>
      </c>
    </row>
    <row r="491" spans="1:21" s="15" customFormat="1" ht="15.75">
      <c r="A491" s="245" t="s">
        <v>236</v>
      </c>
      <c r="B491" s="258"/>
      <c r="C491" s="119">
        <f>C168</f>
        <v>10.9</v>
      </c>
      <c r="D491" s="125">
        <f>D168</f>
        <v>0</v>
      </c>
      <c r="E491" s="93"/>
      <c r="F491" s="106" t="e">
        <f>F131+F143+F158+#REF!+F211+F378+F392+F404+#REF!+#REF!+#REF!+#REF!+#REF!+#REF!+#REF!+#REF!+#REF!+#REF!</f>
        <v>#REF!</v>
      </c>
      <c r="G491" s="107" t="e">
        <f>G131+G143+G158+#REF!+G211+G378+G392+G404+#REF!+#REF!+#REF!+#REF!+#REF!+#REF!+#REF!+#REF!+#REF!+#REF!</f>
        <v>#REF!</v>
      </c>
      <c r="H491" s="95"/>
      <c r="I491" s="119" t="e">
        <f>I131+I143+I158+#REF!+I211+I319+I378+I392+I404+#REF!+#REF!+#REF!+#REF!+#REF!+#REF!+#REF!+#REF!+#REF!+#REF!</f>
        <v>#REF!</v>
      </c>
      <c r="J491" s="119">
        <f>J168</f>
        <v>10.9</v>
      </c>
      <c r="K491" s="191">
        <f>K168</f>
        <v>0</v>
      </c>
      <c r="L491" s="107">
        <f>L168</f>
        <v>21.9</v>
      </c>
      <c r="M491" s="212">
        <f>M168</f>
        <v>0</v>
      </c>
      <c r="N491" s="97"/>
      <c r="O491" s="91">
        <f>ROUND(L491/J491*100,1)</f>
        <v>200.9</v>
      </c>
      <c r="P491" s="51" t="e">
        <f>P131+P143+P158+#REF!+P211+P378+P392+P404+#REF!+#REF!+#REF!+#REF!+#REF!+#REF!+#REF!+#REF!+#REF!+#REF!</f>
        <v>#REF!</v>
      </c>
      <c r="Q491" s="16"/>
      <c r="R491" s="29" t="e">
        <f>ROUND(P491/N491*100,1)</f>
        <v>#REF!</v>
      </c>
      <c r="S491" s="51" t="e">
        <f>S131+S143+S158+#REF!+S211+S378+S392+S404+#REF!+#REF!+#REF!+#REF!+#REF!+#REF!+#REF!+#REF!+#REF!+#REF!</f>
        <v>#REF!</v>
      </c>
      <c r="T491" s="16"/>
      <c r="U491" s="29" t="e">
        <f>ROUND(S491/Q491*100,1)</f>
        <v>#REF!</v>
      </c>
    </row>
    <row r="492" spans="1:21" s="15" customFormat="1" ht="15.75">
      <c r="A492" s="245" t="s">
        <v>47</v>
      </c>
      <c r="B492" s="258"/>
      <c r="C492" s="119">
        <f>C487-C489-C490-C491-C493</f>
        <v>1865.5</v>
      </c>
      <c r="D492" s="125">
        <f>D487-D489-D490-D491-D493</f>
        <v>0</v>
      </c>
      <c r="E492" s="93"/>
      <c r="F492" s="106" t="e">
        <f>F487-F489-F490-#REF!-#REF!-#REF!-#REF!-F493</f>
        <v>#REF!</v>
      </c>
      <c r="G492" s="107" t="e">
        <f>G487-G489-G490-#REF!-#REF!-#REF!-#REF!-G493</f>
        <v>#REF!</v>
      </c>
      <c r="H492" s="95"/>
      <c r="I492" s="119" t="e">
        <f>I487-I489-I490-I493</f>
        <v>#REF!</v>
      </c>
      <c r="J492" s="119">
        <f>J487-J489-J490-J491-J493</f>
        <v>1865.5</v>
      </c>
      <c r="K492" s="125">
        <f>K487-K489-K490-K491-K493</f>
        <v>0</v>
      </c>
      <c r="L492" s="119">
        <f>L487-L489-L490-L491-L493</f>
        <v>1629.5000000000002</v>
      </c>
      <c r="M492" s="125">
        <f>M487-M489-M490-M491-M493</f>
        <v>0</v>
      </c>
      <c r="N492" s="97"/>
      <c r="O492" s="91">
        <f t="shared" si="63"/>
        <v>87.3</v>
      </c>
      <c r="P492" s="51" t="e">
        <f>P487-P489-P490-#REF!-#REF!-#REF!-#REF!-P493</f>
        <v>#REF!</v>
      </c>
      <c r="Q492" s="16"/>
      <c r="R492" s="29" t="e">
        <f>ROUND(P492/N492*100,1)</f>
        <v>#REF!</v>
      </c>
      <c r="S492" s="51" t="e">
        <f>S487-S489-S490-#REF!-#REF!-#REF!-#REF!-S493</f>
        <v>#REF!</v>
      </c>
      <c r="T492" s="16"/>
      <c r="U492" s="29" t="e">
        <f>ROUND(S492/Q492*100,1)</f>
        <v>#REF!</v>
      </c>
    </row>
    <row r="493" spans="1:21" s="15" customFormat="1" ht="15.75">
      <c r="A493" s="245" t="s">
        <v>51</v>
      </c>
      <c r="B493" s="258"/>
      <c r="C493" s="119">
        <f>SUM(C495:C496)</f>
        <v>180</v>
      </c>
      <c r="D493" s="125">
        <f>SUM(D495:D496)</f>
        <v>0</v>
      </c>
      <c r="E493" s="93"/>
      <c r="F493" s="106" t="e">
        <f>SUM(F495:F496)</f>
        <v>#REF!</v>
      </c>
      <c r="G493" s="107" t="e">
        <f>SUM(G495:G496)</f>
        <v>#REF!</v>
      </c>
      <c r="H493" s="95"/>
      <c r="I493" s="121" t="e">
        <f>SUM(I495:I496)</f>
        <v>#REF!</v>
      </c>
      <c r="J493" s="119">
        <f>SUM(J495:J496)</f>
        <v>180</v>
      </c>
      <c r="K493" s="191">
        <f>SUM(K495:K496)</f>
        <v>0</v>
      </c>
      <c r="L493" s="107">
        <f>SUM(L495:L496)</f>
        <v>200</v>
      </c>
      <c r="M493" s="212">
        <f>SUM(M495:M496)</f>
        <v>0</v>
      </c>
      <c r="N493" s="97"/>
      <c r="O493" s="91">
        <f t="shared" si="63"/>
        <v>111.1</v>
      </c>
      <c r="P493" s="51" t="e">
        <f>SUM(P495:P496)</f>
        <v>#REF!</v>
      </c>
      <c r="Q493" s="16"/>
      <c r="R493" s="29" t="e">
        <f>ROUND(P493/N493*100,1)</f>
        <v>#REF!</v>
      </c>
      <c r="S493" s="51" t="e">
        <f>SUM(S495:S496)</f>
        <v>#REF!</v>
      </c>
      <c r="T493" s="16"/>
      <c r="U493" s="29" t="e">
        <f>ROUND(S493/Q493*100,1)</f>
        <v>#REF!</v>
      </c>
    </row>
    <row r="494" spans="1:21" s="15" customFormat="1" ht="15.75">
      <c r="A494" s="245" t="s">
        <v>11</v>
      </c>
      <c r="B494" s="258"/>
      <c r="C494" s="119"/>
      <c r="D494" s="125"/>
      <c r="E494" s="93"/>
      <c r="F494" s="106"/>
      <c r="G494" s="107"/>
      <c r="H494" s="95"/>
      <c r="I494" s="121"/>
      <c r="J494" s="119"/>
      <c r="K494" s="191"/>
      <c r="L494" s="107"/>
      <c r="M494" s="212"/>
      <c r="N494" s="97"/>
      <c r="O494" s="91" t="e">
        <f t="shared" si="63"/>
        <v>#DIV/0!</v>
      </c>
      <c r="P494" s="51"/>
      <c r="Q494" s="16"/>
      <c r="R494" s="29"/>
      <c r="S494" s="51"/>
      <c r="T494" s="16"/>
      <c r="U494" s="29"/>
    </row>
    <row r="495" spans="1:21" s="15" customFormat="1" ht="15.75">
      <c r="A495" s="245" t="s">
        <v>49</v>
      </c>
      <c r="B495" s="258"/>
      <c r="C495" s="119">
        <f>C124+C136+C148+C296+C214</f>
        <v>0</v>
      </c>
      <c r="D495" s="125">
        <f>D124+D136+D148+D296+D214</f>
        <v>0</v>
      </c>
      <c r="E495" s="93"/>
      <c r="F495" s="106" t="e">
        <f>F136+F148+F162+#REF!+F382+F396+F408+#REF!+#REF!+#REF!+#REF!+#REF!+#REF!+#REF!+#REF!+#REF!+#REF!</f>
        <v>#REF!</v>
      </c>
      <c r="G495" s="107" t="e">
        <f>G136+G148+G162+#REF!+G382+G396+G408+#REF!+#REF!+#REF!+#REF!+#REF!+#REF!+#REF!+#REF!+#REF!+#REF!</f>
        <v>#REF!</v>
      </c>
      <c r="H495" s="95"/>
      <c r="I495" s="119" t="e">
        <f>I136+I148+I162+#REF!+I382+I396+I408+#REF!+#REF!+#REF!+#REF!+#REF!+#REF!+#REF!+#REF!+#REF!+#REF!+I214</f>
        <v>#REF!</v>
      </c>
      <c r="J495" s="119">
        <f aca="true" t="shared" si="64" ref="J495:M496">J124+J136+J148+J296+J214</f>
        <v>0</v>
      </c>
      <c r="K495" s="191">
        <f t="shared" si="64"/>
        <v>0</v>
      </c>
      <c r="L495" s="107">
        <f t="shared" si="64"/>
        <v>0</v>
      </c>
      <c r="M495" s="212">
        <f t="shared" si="64"/>
        <v>0</v>
      </c>
      <c r="N495" s="97"/>
      <c r="O495" s="91" t="e">
        <f t="shared" si="63"/>
        <v>#DIV/0!</v>
      </c>
      <c r="P495" s="51" t="e">
        <f>P136+P148+P162+#REF!+P382+P396+P408+#REF!+#REF!+#REF!+#REF!+#REF!+#REF!+#REF!+#REF!+#REF!+#REF!</f>
        <v>#REF!</v>
      </c>
      <c r="Q495" s="16"/>
      <c r="R495" s="29" t="e">
        <f>ROUND(P495/N495*100,1)</f>
        <v>#REF!</v>
      </c>
      <c r="S495" s="51" t="e">
        <f>S136+S148+S162+#REF!+S382+S396+S408+#REF!+#REF!+#REF!+#REF!+#REF!+#REF!+#REF!+#REF!+#REF!+#REF!</f>
        <v>#REF!</v>
      </c>
      <c r="T495" s="16"/>
      <c r="U495" s="29" t="e">
        <f>ROUND(S495/Q495*100,1)</f>
        <v>#REF!</v>
      </c>
    </row>
    <row r="496" spans="1:21" s="15" customFormat="1" ht="15.75">
      <c r="A496" s="245" t="s">
        <v>50</v>
      </c>
      <c r="B496" s="258"/>
      <c r="C496" s="119">
        <f>C125+C137+C149+C297+C215</f>
        <v>180</v>
      </c>
      <c r="D496" s="125">
        <f>D125+D137+D149+D297+D215</f>
        <v>0</v>
      </c>
      <c r="E496" s="93"/>
      <c r="F496" s="106" t="e">
        <f>F137+F149+F163+#REF!+F383+F397+F409+#REF!+#REF!+#REF!+#REF!+#REF!+#REF!+#REF!+#REF!+#REF!+#REF!+#REF!+#REF!</f>
        <v>#REF!</v>
      </c>
      <c r="G496" s="107" t="e">
        <f>G137+G149+G163+#REF!+G383+G397+G409+#REF!+#REF!+#REF!+#REF!+#REF!+#REF!+#REF!+#REF!+#REF!+#REF!+#REF!+#REF!</f>
        <v>#REF!</v>
      </c>
      <c r="H496" s="95"/>
      <c r="I496" s="119" t="e">
        <f>I137+I149+I163+#REF!+I383+I397+I409+#REF!+#REF!+#REF!+#REF!+#REF!+#REF!+#REF!+#REF!+#REF!+#REF!+#REF!+#REF!+I215</f>
        <v>#REF!</v>
      </c>
      <c r="J496" s="119">
        <f t="shared" si="64"/>
        <v>180</v>
      </c>
      <c r="K496" s="191">
        <f t="shared" si="64"/>
        <v>0</v>
      </c>
      <c r="L496" s="107">
        <f t="shared" si="64"/>
        <v>200</v>
      </c>
      <c r="M496" s="212">
        <f t="shared" si="64"/>
        <v>0</v>
      </c>
      <c r="N496" s="97"/>
      <c r="O496" s="91">
        <f t="shared" si="63"/>
        <v>111.1</v>
      </c>
      <c r="P496" s="51" t="e">
        <f>P137+P149+P163+#REF!+P383+P397+P409+#REF!+#REF!+#REF!+#REF!+#REF!+#REF!+#REF!+#REF!+#REF!+#REF!+#REF!+#REF!</f>
        <v>#REF!</v>
      </c>
      <c r="Q496" s="16"/>
      <c r="R496" s="29" t="e">
        <f>ROUND(P496/N496*100,1)</f>
        <v>#REF!</v>
      </c>
      <c r="S496" s="51" t="e">
        <f>S137+S149+S163+#REF!+S383+S397+S409+#REF!+#REF!+#REF!+#REF!+#REF!+#REF!+#REF!+#REF!+#REF!+#REF!+#REF!+#REF!</f>
        <v>#REF!</v>
      </c>
      <c r="T496" s="16"/>
      <c r="U496" s="29" t="e">
        <f>ROUND(S496/Q496*100,1)</f>
        <v>#REF!</v>
      </c>
    </row>
    <row r="497" spans="1:21" s="11" customFormat="1" ht="15.75" hidden="1">
      <c r="A497" s="236" t="s">
        <v>107</v>
      </c>
      <c r="B497" s="253"/>
      <c r="C497" s="92">
        <f>SUM(C499:C500)</f>
        <v>0</v>
      </c>
      <c r="D497" s="101">
        <f>SUM(D499:D500)</f>
        <v>0</v>
      </c>
      <c r="E497" s="93"/>
      <c r="F497" s="94">
        <f>SUM(F499:F500)</f>
        <v>0</v>
      </c>
      <c r="G497" s="31">
        <f>SUM(G499:G500)</f>
        <v>0</v>
      </c>
      <c r="H497" s="95"/>
      <c r="I497" s="96">
        <f>SUM(I499:I500)</f>
        <v>0</v>
      </c>
      <c r="J497" s="92">
        <f>SUM(J499:J500)</f>
        <v>0</v>
      </c>
      <c r="K497" s="187">
        <f>SUM(K499:K500)</f>
        <v>0</v>
      </c>
      <c r="L497" s="31">
        <f>SUM(L499:L500)</f>
        <v>0</v>
      </c>
      <c r="M497" s="207">
        <f>SUM(M499:M500)</f>
        <v>0</v>
      </c>
      <c r="N497" s="201"/>
      <c r="O497" s="91" t="e">
        <f t="shared" si="63"/>
        <v>#DIV/0!</v>
      </c>
      <c r="P497" s="52">
        <f>SUM(P499:P500)</f>
        <v>0</v>
      </c>
      <c r="Q497" s="24"/>
      <c r="R497" s="29" t="e">
        <f>ROUND(P497/N497*100,1)</f>
        <v>#DIV/0!</v>
      </c>
      <c r="S497" s="52">
        <f>SUM(S499:S500)</f>
        <v>0</v>
      </c>
      <c r="T497" s="24"/>
      <c r="U497" s="29" t="e">
        <f>ROUND(S497/Q497*100,1)</f>
        <v>#DIV/0!</v>
      </c>
    </row>
    <row r="498" spans="1:21" s="4" customFormat="1" ht="15.75" hidden="1">
      <c r="A498" s="230" t="s">
        <v>11</v>
      </c>
      <c r="B498" s="260"/>
      <c r="C498" s="92"/>
      <c r="D498" s="101"/>
      <c r="E498" s="93"/>
      <c r="F498" s="94"/>
      <c r="G498" s="31"/>
      <c r="H498" s="95"/>
      <c r="I498" s="96"/>
      <c r="J498" s="92"/>
      <c r="K498" s="187"/>
      <c r="L498" s="31"/>
      <c r="M498" s="207"/>
      <c r="N498" s="201"/>
      <c r="O498" s="91" t="e">
        <f t="shared" si="63"/>
        <v>#DIV/0!</v>
      </c>
      <c r="P498" s="52"/>
      <c r="Q498" s="24"/>
      <c r="R498" s="29"/>
      <c r="S498" s="52"/>
      <c r="T498" s="24"/>
      <c r="U498" s="29"/>
    </row>
    <row r="499" spans="1:21" s="9" customFormat="1" ht="15.75" hidden="1">
      <c r="A499" s="230" t="s">
        <v>45</v>
      </c>
      <c r="B499" s="260"/>
      <c r="C499" s="126">
        <f>C181+C185+C189</f>
        <v>0</v>
      </c>
      <c r="D499" s="101">
        <f>D181+D185+D189</f>
        <v>0</v>
      </c>
      <c r="E499" s="93"/>
      <c r="F499" s="100">
        <f>F181+F185+F189</f>
        <v>0</v>
      </c>
      <c r="G499" s="101">
        <f>G181+G185+G189</f>
        <v>0</v>
      </c>
      <c r="H499" s="95"/>
      <c r="I499" s="128">
        <f aca="true" t="shared" si="65" ref="I499:M500">I181+I185+I189</f>
        <v>0</v>
      </c>
      <c r="J499" s="126">
        <f t="shared" si="65"/>
        <v>0</v>
      </c>
      <c r="K499" s="187">
        <f t="shared" si="65"/>
        <v>0</v>
      </c>
      <c r="L499" s="101">
        <f t="shared" si="65"/>
        <v>0</v>
      </c>
      <c r="M499" s="207">
        <f t="shared" si="65"/>
        <v>0</v>
      </c>
      <c r="N499" s="201"/>
      <c r="O499" s="91" t="e">
        <f t="shared" si="63"/>
        <v>#DIV/0!</v>
      </c>
      <c r="P499" s="47">
        <f>P181+P185+P189</f>
        <v>0</v>
      </c>
      <c r="Q499" s="24"/>
      <c r="R499" s="29" t="e">
        <f>ROUND(P499/N499*100,1)</f>
        <v>#DIV/0!</v>
      </c>
      <c r="S499" s="47">
        <f>S181+S185+S189</f>
        <v>0</v>
      </c>
      <c r="T499" s="24"/>
      <c r="U499" s="29" t="e">
        <f>ROUND(S499/Q499*100,1)</f>
        <v>#DIV/0!</v>
      </c>
    </row>
    <row r="500" spans="1:21" s="9" customFormat="1" ht="15.75" hidden="1">
      <c r="A500" s="230" t="s">
        <v>47</v>
      </c>
      <c r="B500" s="260"/>
      <c r="C500" s="126">
        <f>C182+C186+C190</f>
        <v>0</v>
      </c>
      <c r="D500" s="101">
        <f>D182+D186+D190</f>
        <v>0</v>
      </c>
      <c r="E500" s="93"/>
      <c r="F500" s="100">
        <f>F182+F186+F190</f>
        <v>0</v>
      </c>
      <c r="G500" s="101">
        <f>G182+G186+G190</f>
        <v>0</v>
      </c>
      <c r="H500" s="95"/>
      <c r="I500" s="128">
        <f t="shared" si="65"/>
        <v>0</v>
      </c>
      <c r="J500" s="126">
        <f t="shared" si="65"/>
        <v>0</v>
      </c>
      <c r="K500" s="187">
        <f t="shared" si="65"/>
        <v>0</v>
      </c>
      <c r="L500" s="101">
        <f t="shared" si="65"/>
        <v>0</v>
      </c>
      <c r="M500" s="207">
        <f t="shared" si="65"/>
        <v>0</v>
      </c>
      <c r="N500" s="201"/>
      <c r="O500" s="91" t="e">
        <f t="shared" si="63"/>
        <v>#DIV/0!</v>
      </c>
      <c r="P500" s="47">
        <f>P182+P186+P190</f>
        <v>0</v>
      </c>
      <c r="Q500" s="24"/>
      <c r="R500" s="29" t="e">
        <f>ROUND(P500/N500*100,1)</f>
        <v>#DIV/0!</v>
      </c>
      <c r="S500" s="47">
        <f>S182+S186+S190</f>
        <v>0</v>
      </c>
      <c r="T500" s="24"/>
      <c r="U500" s="29" t="e">
        <f>ROUND(S500/Q500*100,1)</f>
        <v>#DIV/0!</v>
      </c>
    </row>
    <row r="501" spans="1:21" s="4" customFormat="1" ht="15.75" hidden="1">
      <c r="A501" s="245" t="s">
        <v>106</v>
      </c>
      <c r="B501" s="258"/>
      <c r="C501" s="92"/>
      <c r="D501" s="101"/>
      <c r="E501" s="93"/>
      <c r="F501" s="132"/>
      <c r="G501" s="43"/>
      <c r="H501" s="95"/>
      <c r="I501" s="96"/>
      <c r="J501" s="92"/>
      <c r="K501" s="187"/>
      <c r="L501" s="43"/>
      <c r="M501" s="207"/>
      <c r="N501" s="201"/>
      <c r="O501" s="91" t="e">
        <f t="shared" si="63"/>
        <v>#DIV/0!</v>
      </c>
      <c r="P501" s="58"/>
      <c r="Q501" s="24"/>
      <c r="R501" s="48"/>
      <c r="S501" s="58"/>
      <c r="T501" s="24"/>
      <c r="U501" s="48"/>
    </row>
    <row r="502" spans="1:21" s="4" customFormat="1" ht="15.75" hidden="1">
      <c r="A502" s="230" t="s">
        <v>11</v>
      </c>
      <c r="B502" s="260"/>
      <c r="C502" s="92"/>
      <c r="D502" s="101"/>
      <c r="E502" s="93"/>
      <c r="F502" s="94"/>
      <c r="G502" s="31"/>
      <c r="H502" s="95"/>
      <c r="I502" s="96"/>
      <c r="J502" s="92"/>
      <c r="K502" s="187"/>
      <c r="L502" s="31"/>
      <c r="M502" s="207"/>
      <c r="N502" s="201"/>
      <c r="O502" s="91" t="e">
        <f t="shared" si="63"/>
        <v>#DIV/0!</v>
      </c>
      <c r="P502" s="52"/>
      <c r="Q502" s="24"/>
      <c r="R502" s="48"/>
      <c r="S502" s="52"/>
      <c r="T502" s="24"/>
      <c r="U502" s="48"/>
    </row>
    <row r="503" spans="1:21" s="9" customFormat="1" ht="15.75" hidden="1">
      <c r="A503" s="230" t="s">
        <v>45</v>
      </c>
      <c r="B503" s="260"/>
      <c r="C503" s="126"/>
      <c r="D503" s="101"/>
      <c r="E503" s="93"/>
      <c r="F503" s="100"/>
      <c r="G503" s="101"/>
      <c r="H503" s="95"/>
      <c r="I503" s="128"/>
      <c r="J503" s="126"/>
      <c r="K503" s="187"/>
      <c r="L503" s="101"/>
      <c r="M503" s="207"/>
      <c r="N503" s="201"/>
      <c r="O503" s="91" t="e">
        <f t="shared" si="63"/>
        <v>#DIV/0!</v>
      </c>
      <c r="P503" s="47"/>
      <c r="Q503" s="24"/>
      <c r="R503" s="48"/>
      <c r="S503" s="47"/>
      <c r="T503" s="24"/>
      <c r="U503" s="48"/>
    </row>
    <row r="504" spans="1:21" s="9" customFormat="1" ht="15.75" hidden="1">
      <c r="A504" s="230" t="s">
        <v>47</v>
      </c>
      <c r="B504" s="260"/>
      <c r="C504" s="126"/>
      <c r="D504" s="101"/>
      <c r="E504" s="93"/>
      <c r="F504" s="100"/>
      <c r="G504" s="101"/>
      <c r="H504" s="95"/>
      <c r="I504" s="128"/>
      <c r="J504" s="126"/>
      <c r="K504" s="187"/>
      <c r="L504" s="101"/>
      <c r="M504" s="207"/>
      <c r="N504" s="201"/>
      <c r="O504" s="91" t="e">
        <f t="shared" si="63"/>
        <v>#DIV/0!</v>
      </c>
      <c r="P504" s="47"/>
      <c r="Q504" s="24"/>
      <c r="R504" s="48"/>
      <c r="S504" s="47"/>
      <c r="T504" s="24"/>
      <c r="U504" s="48"/>
    </row>
    <row r="505" spans="1:21" s="8" customFormat="1" ht="15.75">
      <c r="A505" s="252" t="s">
        <v>10</v>
      </c>
      <c r="B505" s="272"/>
      <c r="C505" s="115">
        <f>C81-C82</f>
        <v>-45.20000000000073</v>
      </c>
      <c r="D505" s="184">
        <f>D81-D82</f>
        <v>28.5</v>
      </c>
      <c r="E505" s="153"/>
      <c r="F505" s="116" t="e">
        <f>F81-F82</f>
        <v>#REF!</v>
      </c>
      <c r="G505" s="117" t="e">
        <f>G81-G82</f>
        <v>#REF!</v>
      </c>
      <c r="H505" s="113"/>
      <c r="I505" s="118" t="e">
        <f>I81-I82</f>
        <v>#REF!</v>
      </c>
      <c r="J505" s="115">
        <f>J81-J82</f>
        <v>-195.19999999999982</v>
      </c>
      <c r="K505" s="198">
        <f>K81-K82</f>
        <v>28.5</v>
      </c>
      <c r="L505" s="117">
        <f>L81-L82</f>
        <v>0</v>
      </c>
      <c r="M505" s="219">
        <f>M81-M82</f>
        <v>0</v>
      </c>
      <c r="N505" s="204"/>
      <c r="O505" s="114">
        <f t="shared" si="63"/>
        <v>0</v>
      </c>
      <c r="P505" s="54" t="e">
        <f>P81-P82</f>
        <v>#REF!</v>
      </c>
      <c r="Q505" s="24"/>
      <c r="R505" s="74" t="e">
        <f>ROUND(P505/L505*100,1)</f>
        <v>#REF!</v>
      </c>
      <c r="S505" s="54" t="e">
        <f>S81-S82</f>
        <v>#REF!</v>
      </c>
      <c r="T505" s="24"/>
      <c r="U505" s="74" t="e">
        <f>ROUND(S505/P505*100,1)</f>
        <v>#REF!</v>
      </c>
    </row>
    <row r="506" spans="1:21" s="386" customFormat="1" ht="15.75" customHeight="1">
      <c r="A506" s="376" t="s">
        <v>237</v>
      </c>
      <c r="B506" s="377"/>
      <c r="C506" s="378">
        <f>C45-C483</f>
        <v>0</v>
      </c>
      <c r="D506" s="379">
        <f>D45-D483</f>
        <v>0</v>
      </c>
      <c r="E506" s="380"/>
      <c r="F506" s="381"/>
      <c r="G506" s="381"/>
      <c r="H506" s="380"/>
      <c r="I506" s="378"/>
      <c r="J506" s="378">
        <f>J45-J483</f>
        <v>0</v>
      </c>
      <c r="K506" s="379">
        <f>K45-K483</f>
        <v>0</v>
      </c>
      <c r="L506" s="378">
        <f>L45-L483</f>
        <v>0</v>
      </c>
      <c r="M506" s="379">
        <f>M45-M483</f>
        <v>0</v>
      </c>
      <c r="N506" s="380"/>
      <c r="O506" s="382"/>
      <c r="P506" s="383"/>
      <c r="Q506" s="384"/>
      <c r="R506" s="385"/>
      <c r="S506" s="383"/>
      <c r="T506" s="384"/>
      <c r="U506" s="385"/>
    </row>
    <row r="507" spans="1:21" s="386" customFormat="1" ht="15.75" customHeight="1">
      <c r="A507" s="376" t="s">
        <v>238</v>
      </c>
      <c r="B507" s="377"/>
      <c r="C507" s="378">
        <f>C49-C486</f>
        <v>-7.2000000000000455</v>
      </c>
      <c r="D507" s="379">
        <f>D49-D486</f>
        <v>28.5</v>
      </c>
      <c r="E507" s="380"/>
      <c r="F507" s="381"/>
      <c r="G507" s="381"/>
      <c r="H507" s="380"/>
      <c r="I507" s="378"/>
      <c r="J507" s="378">
        <f>J49-J486</f>
        <v>-157.20000000000005</v>
      </c>
      <c r="K507" s="379">
        <f>K49-K486</f>
        <v>28.5</v>
      </c>
      <c r="L507" s="378">
        <f>L49-L486</f>
        <v>0</v>
      </c>
      <c r="M507" s="379">
        <f>M49-M486</f>
        <v>0</v>
      </c>
      <c r="N507" s="380"/>
      <c r="O507" s="382"/>
      <c r="P507" s="383"/>
      <c r="Q507" s="384"/>
      <c r="R507" s="385"/>
      <c r="S507" s="383"/>
      <c r="T507" s="384"/>
      <c r="U507" s="385"/>
    </row>
    <row r="508" spans="1:21" s="386" customFormat="1" ht="15.75" customHeight="1">
      <c r="A508" s="376"/>
      <c r="B508" s="377"/>
      <c r="C508" s="378"/>
      <c r="D508" s="379"/>
      <c r="E508" s="380"/>
      <c r="F508" s="381"/>
      <c r="G508" s="381"/>
      <c r="H508" s="380"/>
      <c r="I508" s="378"/>
      <c r="J508" s="378"/>
      <c r="K508" s="379"/>
      <c r="L508" s="378"/>
      <c r="M508" s="379"/>
      <c r="N508" s="380"/>
      <c r="O508" s="382"/>
      <c r="P508" s="383"/>
      <c r="Q508" s="384"/>
      <c r="R508" s="385"/>
      <c r="S508" s="383"/>
      <c r="T508" s="384"/>
      <c r="U508" s="385"/>
    </row>
    <row r="509" spans="1:21" s="4" customFormat="1" ht="15.75">
      <c r="A509" s="222" t="s">
        <v>120</v>
      </c>
      <c r="B509" s="273"/>
      <c r="C509" s="7"/>
      <c r="D509" s="173"/>
      <c r="E509" s="154"/>
      <c r="F509" s="7"/>
      <c r="G509" s="7"/>
      <c r="H509" s="154"/>
      <c r="I509" s="7"/>
      <c r="J509" s="7"/>
      <c r="K509" s="173"/>
      <c r="L509" s="13"/>
      <c r="M509" s="173"/>
      <c r="N509" s="154"/>
      <c r="O509" s="53"/>
      <c r="P509" s="53"/>
      <c r="Q509" s="45"/>
      <c r="R509" s="53"/>
      <c r="S509" s="53"/>
      <c r="T509" s="45"/>
      <c r="U509" s="53"/>
    </row>
    <row r="510" spans="1:21" s="4" customFormat="1" ht="15.75">
      <c r="A510" s="222" t="s">
        <v>121</v>
      </c>
      <c r="B510" s="273"/>
      <c r="C510" s="13"/>
      <c r="D510" s="174"/>
      <c r="E510" s="154"/>
      <c r="F510" s="13"/>
      <c r="G510" s="13"/>
      <c r="H510" s="154"/>
      <c r="I510" s="13"/>
      <c r="J510" s="13"/>
      <c r="K510" s="174"/>
      <c r="L510" s="13"/>
      <c r="M510" s="174"/>
      <c r="N510" s="154"/>
      <c r="O510" s="53"/>
      <c r="P510" s="53"/>
      <c r="Q510" s="45"/>
      <c r="R510" s="53"/>
      <c r="S510" s="53"/>
      <c r="T510" s="45"/>
      <c r="U510" s="53"/>
    </row>
    <row r="511" spans="1:21" s="4" customFormat="1" ht="15.75">
      <c r="A511" s="222"/>
      <c r="B511" s="273"/>
      <c r="C511" s="7"/>
      <c r="D511" s="173"/>
      <c r="E511" s="154"/>
      <c r="F511" s="7"/>
      <c r="G511" s="7"/>
      <c r="H511" s="154"/>
      <c r="I511" s="7"/>
      <c r="J511" s="7"/>
      <c r="K511" s="173"/>
      <c r="L511" s="13"/>
      <c r="M511" s="173"/>
      <c r="N511" s="154"/>
      <c r="O511" s="7"/>
      <c r="P511" s="7"/>
      <c r="Q511" s="45"/>
      <c r="R511" s="7"/>
      <c r="S511" s="7"/>
      <c r="T511" s="45"/>
      <c r="U511" s="7"/>
    </row>
    <row r="512" spans="1:21" s="4" customFormat="1" ht="15.75">
      <c r="A512" s="222"/>
      <c r="B512" s="273"/>
      <c r="C512" s="7"/>
      <c r="D512" s="173"/>
      <c r="E512" s="154"/>
      <c r="F512" s="7"/>
      <c r="G512" s="7"/>
      <c r="H512" s="154"/>
      <c r="I512" s="7"/>
      <c r="J512" s="7"/>
      <c r="K512" s="173"/>
      <c r="L512" s="13"/>
      <c r="M512" s="173"/>
      <c r="N512" s="154"/>
      <c r="O512" s="7"/>
      <c r="P512" s="7"/>
      <c r="Q512" s="45"/>
      <c r="R512" s="7"/>
      <c r="S512" s="7"/>
      <c r="T512" s="45"/>
      <c r="U512" s="7"/>
    </row>
    <row r="513" spans="17:20" ht="15.75">
      <c r="Q513" s="46"/>
      <c r="T513" s="46"/>
    </row>
    <row r="514" spans="17:20" ht="15.75">
      <c r="Q514" s="46"/>
      <c r="T514" s="46"/>
    </row>
    <row r="515" spans="17:20" ht="15.75">
      <c r="Q515" s="46"/>
      <c r="T515" s="46"/>
    </row>
    <row r="516" spans="17:20" ht="15.75">
      <c r="Q516" s="46"/>
      <c r="T516" s="46"/>
    </row>
    <row r="517" spans="17:20" ht="15.75">
      <c r="Q517" s="46"/>
      <c r="T517" s="46"/>
    </row>
    <row r="518" spans="17:20" ht="15.75">
      <c r="Q518" s="46"/>
      <c r="T518" s="46"/>
    </row>
    <row r="519" spans="17:20" ht="15.75">
      <c r="Q519" s="46"/>
      <c r="T519" s="46"/>
    </row>
    <row r="520" spans="17:20" ht="15.75">
      <c r="Q520" s="46"/>
      <c r="T520" s="46"/>
    </row>
    <row r="521" spans="17:20" ht="15.75">
      <c r="Q521" s="46"/>
      <c r="T521" s="46"/>
    </row>
    <row r="522" spans="17:20" ht="15.75">
      <c r="Q522" s="46"/>
      <c r="T522" s="46"/>
    </row>
    <row r="523" spans="17:20" ht="15.75">
      <c r="Q523" s="46"/>
      <c r="T523" s="46"/>
    </row>
    <row r="524" spans="17:20" ht="15.75">
      <c r="Q524" s="46"/>
      <c r="T524" s="46"/>
    </row>
  </sheetData>
  <sheetProtection/>
  <mergeCells count="16">
    <mergeCell ref="A2:O2"/>
    <mergeCell ref="L6:N6"/>
    <mergeCell ref="O6:O7"/>
    <mergeCell ref="I6:I7"/>
    <mergeCell ref="G6:H6"/>
    <mergeCell ref="A6:A7"/>
    <mergeCell ref="C6:E6"/>
    <mergeCell ref="F6:F7"/>
    <mergeCell ref="U6:U7"/>
    <mergeCell ref="A3:O3"/>
    <mergeCell ref="A4:O4"/>
    <mergeCell ref="P6:Q6"/>
    <mergeCell ref="R6:R7"/>
    <mergeCell ref="S6:T6"/>
    <mergeCell ref="J6:K6"/>
    <mergeCell ref="B6:B7"/>
  </mergeCells>
  <printOptions/>
  <pageMargins left="0.7874015748031497" right="0.1968503937007874" top="0.1968503937007874" bottom="0.1968503937007874" header="0" footer="0"/>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nsy</dc:creator>
  <cp:keywords/>
  <dc:description/>
  <cp:lastModifiedBy>admin</cp:lastModifiedBy>
  <cp:lastPrinted>2017-12-22T09:34:57Z</cp:lastPrinted>
  <dcterms:created xsi:type="dcterms:W3CDTF">2004-03-25T04:47:56Z</dcterms:created>
  <dcterms:modified xsi:type="dcterms:W3CDTF">2017-12-26T03:54:58Z</dcterms:modified>
  <cp:category/>
  <cp:version/>
  <cp:contentType/>
  <cp:contentStatus/>
</cp:coreProperties>
</file>